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30" yWindow="-15" windowWidth="14115" windowHeight="7740" tabRatio="773"/>
  </bookViews>
  <sheets>
    <sheet name="CALCUL" sheetId="1" r:id="rId1"/>
    <sheet name="DN16-H" sheetId="2" state="hidden" r:id="rId2"/>
    <sheet name="DN20-H" sheetId="3" state="hidden" r:id="rId3"/>
    <sheet name="DN25-H" sheetId="4" state="hidden" r:id="rId4"/>
    <sheet name="DN32-H" sheetId="5" state="hidden" r:id="rId5"/>
    <sheet name="DN16-L" sheetId="12" state="hidden" r:id="rId6"/>
    <sheet name="DN20-L" sheetId="13" state="hidden" r:id="rId7"/>
    <sheet name="DN25-L" sheetId="14" state="hidden" r:id="rId8"/>
    <sheet name="DN32-L" sheetId="15" state="hidden" r:id="rId9"/>
    <sheet name="DN16-PROP" sheetId="17" state="hidden" r:id="rId10"/>
    <sheet name="DN20-PROP" sheetId="18" state="hidden" r:id="rId11"/>
    <sheet name="DN25-PROP" sheetId="19" state="hidden" r:id="rId12"/>
    <sheet name="DN32-PROP" sheetId="20" state="hidden" r:id="rId13"/>
    <sheet name="X " sheetId="10" state="hidden" r:id="rId14"/>
    <sheet name="Description" sheetId="16" state="hidden" r:id="rId15"/>
  </sheets>
  <calcPr calcId="145621"/>
</workbook>
</file>

<file path=xl/calcChain.xml><?xml version="1.0" encoding="utf-8"?>
<calcChain xmlns="http://schemas.openxmlformats.org/spreadsheetml/2006/main">
  <c r="F4" i="18" l="1"/>
  <c r="C15" i="18" s="1"/>
  <c r="F4" i="17"/>
  <c r="C16" i="18" l="1"/>
  <c r="C12" i="18"/>
  <c r="C13" i="18"/>
  <c r="C17" i="18"/>
  <c r="C14" i="18"/>
  <c r="C12" i="17"/>
  <c r="F1" i="20" l="1"/>
  <c r="F2" i="20" s="1"/>
  <c r="E11" i="20" s="1"/>
  <c r="F1" i="19"/>
  <c r="F2" i="19" s="1"/>
  <c r="E11" i="19" s="1"/>
  <c r="F1" i="18"/>
  <c r="F2" i="18" s="1"/>
  <c r="E11" i="18" s="1"/>
  <c r="F1" i="17"/>
  <c r="F2" i="17" s="1"/>
  <c r="E12" i="17" s="1"/>
  <c r="F1" i="2"/>
  <c r="F2" i="2" s="1"/>
  <c r="F4" i="20"/>
  <c r="C16" i="20" s="1"/>
  <c r="F4" i="19"/>
  <c r="C16" i="19" s="1"/>
  <c r="C16" i="17"/>
  <c r="G4" i="20"/>
  <c r="G4" i="19"/>
  <c r="G4" i="18"/>
  <c r="E12" i="18" l="1"/>
  <c r="F12" i="18" s="1"/>
  <c r="E11" i="17"/>
  <c r="C12" i="20"/>
  <c r="E12" i="20" s="1"/>
  <c r="F12" i="20" s="1"/>
  <c r="C17" i="20"/>
  <c r="C13" i="20"/>
  <c r="E13" i="20" s="1"/>
  <c r="C15" i="20"/>
  <c r="E16" i="18"/>
  <c r="C13" i="17"/>
  <c r="E13" i="17" s="1"/>
  <c r="F12" i="17"/>
  <c r="C17" i="17"/>
  <c r="E17" i="17" s="1"/>
  <c r="C15" i="17"/>
  <c r="E15" i="17" s="1"/>
  <c r="C14" i="17"/>
  <c r="E14" i="17" s="1"/>
  <c r="E15" i="20"/>
  <c r="E16" i="20"/>
  <c r="E17" i="20"/>
  <c r="C14" i="20"/>
  <c r="E14" i="20" s="1"/>
  <c r="E16" i="19"/>
  <c r="C14" i="19"/>
  <c r="E14" i="19" s="1"/>
  <c r="C15" i="19"/>
  <c r="E15" i="19" s="1"/>
  <c r="C13" i="19"/>
  <c r="E13" i="19" s="1"/>
  <c r="C17" i="19"/>
  <c r="E17" i="19" s="1"/>
  <c r="F17" i="19" s="1"/>
  <c r="C12" i="19"/>
  <c r="E12" i="19" s="1"/>
  <c r="F12" i="19" s="1"/>
  <c r="E15" i="18"/>
  <c r="E14" i="18"/>
  <c r="E13" i="18"/>
  <c r="E17" i="18"/>
  <c r="E16" i="17"/>
  <c r="J31" i="16"/>
  <c r="K31" i="16"/>
  <c r="L31" i="16"/>
  <c r="M31" i="16"/>
  <c r="J32" i="16"/>
  <c r="K32" i="16"/>
  <c r="L32" i="16"/>
  <c r="M32" i="16"/>
  <c r="J33" i="16"/>
  <c r="K33" i="16"/>
  <c r="L33" i="16"/>
  <c r="M33" i="16"/>
  <c r="J34" i="16"/>
  <c r="K34" i="16"/>
  <c r="L34" i="16"/>
  <c r="M34" i="16"/>
  <c r="J35" i="16"/>
  <c r="K35" i="16"/>
  <c r="L35" i="16"/>
  <c r="M35" i="16"/>
  <c r="K30" i="16"/>
  <c r="L30" i="16"/>
  <c r="M30" i="16"/>
  <c r="J30" i="16"/>
  <c r="F13" i="18" l="1"/>
  <c r="F14" i="20"/>
  <c r="F13" i="17"/>
  <c r="F14" i="19"/>
  <c r="F17" i="17"/>
  <c r="F15" i="18"/>
  <c r="F16" i="20"/>
  <c r="F15" i="19"/>
  <c r="F17" i="18"/>
  <c r="F16" i="17"/>
  <c r="F15" i="20"/>
  <c r="F13" i="20"/>
  <c r="F17" i="20"/>
  <c r="F16" i="19"/>
  <c r="F13" i="19"/>
  <c r="F16" i="18"/>
  <c r="F14" i="18"/>
  <c r="F14" i="17"/>
  <c r="F15" i="17"/>
  <c r="J19" i="16"/>
  <c r="K22" i="16" s="1"/>
  <c r="J10" i="16"/>
  <c r="L13" i="16" s="1"/>
  <c r="F3" i="20" l="1"/>
  <c r="F3" i="19"/>
  <c r="F3" i="18"/>
  <c r="F3" i="17"/>
  <c r="K21" i="16"/>
  <c r="J26" i="16"/>
  <c r="J25" i="16"/>
  <c r="M23" i="16"/>
  <c r="M22" i="16"/>
  <c r="L24" i="16"/>
  <c r="L17" i="16"/>
  <c r="L15" i="16"/>
  <c r="J21" i="16"/>
  <c r="M26" i="16"/>
  <c r="M25" i="16"/>
  <c r="M24" i="16"/>
  <c r="L23" i="16"/>
  <c r="L22" i="16"/>
  <c r="J15" i="16"/>
  <c r="K13" i="16"/>
  <c r="K17" i="16"/>
  <c r="J12" i="16"/>
  <c r="J16" i="16"/>
  <c r="K14" i="16"/>
  <c r="J13" i="16"/>
  <c r="J17" i="16"/>
  <c r="K15" i="16"/>
  <c r="J14" i="16"/>
  <c r="K12" i="16"/>
  <c r="K16" i="16"/>
  <c r="L16" i="16"/>
  <c r="L14" i="16"/>
  <c r="L12" i="16"/>
  <c r="L21" i="16"/>
  <c r="K26" i="16"/>
  <c r="K25" i="16"/>
  <c r="J24" i="16"/>
  <c r="J23" i="16"/>
  <c r="J22" i="16"/>
  <c r="M17" i="16"/>
  <c r="M15" i="16"/>
  <c r="M13" i="16"/>
  <c r="M16" i="16"/>
  <c r="M14" i="16"/>
  <c r="M12" i="16"/>
  <c r="M21" i="16"/>
  <c r="L26" i="16"/>
  <c r="L25" i="16"/>
  <c r="K24" i="16"/>
  <c r="K23" i="16"/>
  <c r="F4" i="15"/>
  <c r="C17" i="15" s="1"/>
  <c r="G4" i="15"/>
  <c r="F4" i="14"/>
  <c r="C17" i="14" s="1"/>
  <c r="G4" i="14"/>
  <c r="F4" i="13"/>
  <c r="C17" i="13" s="1"/>
  <c r="G4" i="13"/>
  <c r="F4" i="12"/>
  <c r="C17" i="12" s="1"/>
  <c r="F4" i="5"/>
  <c r="C16" i="5" s="1"/>
  <c r="G4" i="5"/>
  <c r="F4" i="4"/>
  <c r="G4" i="4"/>
  <c r="G4" i="3"/>
  <c r="F4" i="3"/>
  <c r="C17" i="3" s="1"/>
  <c r="F4" i="2"/>
  <c r="C16" i="2" s="1"/>
  <c r="C13" i="5" l="1"/>
  <c r="C14" i="13"/>
  <c r="C12" i="4"/>
  <c r="C16" i="4"/>
  <c r="C13" i="4"/>
  <c r="C15" i="4"/>
  <c r="C14" i="3"/>
  <c r="C14" i="2"/>
  <c r="C13" i="2"/>
  <c r="C14" i="12"/>
  <c r="C17" i="2"/>
  <c r="C12" i="3"/>
  <c r="C17" i="4"/>
  <c r="C17" i="5"/>
  <c r="C14" i="14"/>
  <c r="C14" i="15"/>
  <c r="C15" i="3"/>
  <c r="C14" i="4"/>
  <c r="C14" i="5"/>
  <c r="C15" i="12"/>
  <c r="C15" i="13"/>
  <c r="C15" i="14"/>
  <c r="C15" i="15"/>
  <c r="C16" i="3"/>
  <c r="C15" i="5"/>
  <c r="C12" i="12"/>
  <c r="C16" i="12"/>
  <c r="C12" i="13"/>
  <c r="C16" i="13"/>
  <c r="C12" i="14"/>
  <c r="C16" i="14"/>
  <c r="C12" i="15"/>
  <c r="C16" i="15"/>
  <c r="C15" i="2"/>
  <c r="C12" i="2"/>
  <c r="C13" i="3"/>
  <c r="C12" i="5"/>
  <c r="C13" i="12"/>
  <c r="C13" i="13"/>
  <c r="C13" i="14"/>
  <c r="C13" i="15"/>
  <c r="F1" i="15"/>
  <c r="F2" i="15" s="1"/>
  <c r="F1" i="14"/>
  <c r="F2" i="14" s="1"/>
  <c r="F1" i="13"/>
  <c r="F2" i="13" s="1"/>
  <c r="F1" i="12"/>
  <c r="F2" i="12" s="1"/>
  <c r="F1" i="5"/>
  <c r="F2" i="5" s="1"/>
  <c r="F1" i="4"/>
  <c r="F2" i="4" s="1"/>
  <c r="F1" i="3"/>
  <c r="F2" i="3" s="1"/>
  <c r="E15" i="4" l="1"/>
  <c r="E12" i="4"/>
  <c r="E14" i="2"/>
  <c r="E16" i="12"/>
  <c r="E11" i="15"/>
  <c r="E17" i="15"/>
  <c r="E15" i="15"/>
  <c r="E13" i="15"/>
  <c r="E16" i="15"/>
  <c r="E14" i="15"/>
  <c r="E12" i="15"/>
  <c r="F12" i="15" s="1"/>
  <c r="E11" i="14"/>
  <c r="E17" i="14"/>
  <c r="E15" i="14"/>
  <c r="E13" i="14"/>
  <c r="E16" i="14"/>
  <c r="E14" i="14"/>
  <c r="E12" i="14"/>
  <c r="F12" i="14" s="1"/>
  <c r="E11" i="13"/>
  <c r="E17" i="13"/>
  <c r="E15" i="13"/>
  <c r="E13" i="13"/>
  <c r="E16" i="13"/>
  <c r="E14" i="13"/>
  <c r="E12" i="13"/>
  <c r="F12" i="13" s="1"/>
  <c r="E13" i="12"/>
  <c r="E15" i="12"/>
  <c r="E17" i="12"/>
  <c r="F17" i="12" s="1"/>
  <c r="E11" i="12"/>
  <c r="E12" i="12"/>
  <c r="F12" i="12" s="1"/>
  <c r="E14" i="12"/>
  <c r="F17" i="14" l="1"/>
  <c r="F14" i="15"/>
  <c r="F14" i="14"/>
  <c r="F14" i="13"/>
  <c r="F17" i="15"/>
  <c r="F13" i="15"/>
  <c r="F16" i="15"/>
  <c r="F15" i="15"/>
  <c r="F16" i="14"/>
  <c r="F13" i="14"/>
  <c r="F15" i="14"/>
  <c r="F16" i="13"/>
  <c r="F17" i="13"/>
  <c r="F13" i="13"/>
  <c r="F15" i="13"/>
  <c r="F14" i="12"/>
  <c r="F13" i="12"/>
  <c r="F15" i="12"/>
  <c r="F16" i="12"/>
  <c r="F3" i="14" l="1"/>
  <c r="F3" i="15"/>
  <c r="F3" i="13"/>
  <c r="F3" i="12"/>
  <c r="E11" i="3" l="1"/>
  <c r="E16" i="5"/>
  <c r="E14" i="5"/>
  <c r="E13" i="5"/>
  <c r="E12" i="5"/>
  <c r="F12" i="5" s="1"/>
  <c r="E15" i="5"/>
  <c r="E11" i="5"/>
  <c r="E16" i="4"/>
  <c r="E13" i="4"/>
  <c r="F12" i="4"/>
  <c r="E11" i="4"/>
  <c r="E14" i="4"/>
  <c r="E17" i="5"/>
  <c r="E17" i="4"/>
  <c r="F14" i="4" l="1"/>
  <c r="F14" i="5"/>
  <c r="F13" i="5"/>
  <c r="F15" i="5"/>
  <c r="F16" i="5"/>
  <c r="F15" i="4"/>
  <c r="F13" i="4"/>
  <c r="F16" i="4"/>
  <c r="F17" i="5"/>
  <c r="F17" i="4"/>
  <c r="F3" i="5" l="1"/>
  <c r="F3" i="4"/>
  <c r="E12" i="2"/>
  <c r="F12" i="2" s="1"/>
  <c r="E11" i="2"/>
  <c r="E13" i="2"/>
  <c r="E15" i="2"/>
  <c r="E16" i="2"/>
  <c r="E17" i="2"/>
  <c r="F14" i="2" l="1"/>
  <c r="F13" i="2"/>
  <c r="F16" i="2"/>
  <c r="F15" i="2"/>
  <c r="F17" i="2"/>
  <c r="F3" i="2" l="1"/>
  <c r="E15" i="3"/>
  <c r="E14" i="3"/>
  <c r="E13" i="3"/>
  <c r="E16" i="3"/>
  <c r="E17" i="3"/>
  <c r="E12" i="3"/>
  <c r="F13" i="3" l="1"/>
  <c r="F15" i="3"/>
  <c r="F12" i="3"/>
  <c r="F16" i="3"/>
  <c r="F14" i="3"/>
  <c r="F17" i="3"/>
  <c r="F3" i="3" l="1"/>
  <c r="C11" i="1" s="1"/>
  <c r="C12" i="1" l="1"/>
</calcChain>
</file>

<file path=xl/sharedStrings.xml><?xml version="1.0" encoding="utf-8"?>
<sst xmlns="http://schemas.openxmlformats.org/spreadsheetml/2006/main" count="221" uniqueCount="80">
  <si>
    <t>DN</t>
  </si>
  <si>
    <t>Pa/m</t>
  </si>
  <si>
    <t>Q (kW)</t>
  </si>
  <si>
    <t>DN 16 ?</t>
  </si>
  <si>
    <t>Qinstallée</t>
  </si>
  <si>
    <t>DN 20 ?</t>
  </si>
  <si>
    <t>DN 25 ?</t>
  </si>
  <si>
    <t>DN 32 ?</t>
  </si>
  <si>
    <t>H</t>
  </si>
  <si>
    <t>Tableau de perte de charge PLT/ 
Tabel drukverlies PLT</t>
  </si>
  <si>
    <t>Longueur (m) / Lengte (m)</t>
  </si>
  <si>
    <t>Q installée (kW) / Geinstalleerde Q (kW)</t>
  </si>
  <si>
    <t>Type de gaz / Type gas</t>
  </si>
  <si>
    <t xml:space="preserve">Description/Beschrijving </t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</si>
  <si>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(Pa)</t>
    </r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</si>
  <si>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(mbar)</t>
    </r>
  </si>
  <si>
    <t>L</t>
  </si>
  <si>
    <t>Données / Data</t>
  </si>
  <si>
    <t>Résultats / Resultaat</t>
  </si>
  <si>
    <t>Gaz/gas H</t>
  </si>
  <si>
    <t>Gaz/gas L</t>
  </si>
  <si>
    <t>kWh/Nm³</t>
  </si>
  <si>
    <t>Nm³/h</t>
  </si>
  <si>
    <t>Nombre de coudes / 
Aantal bochten</t>
  </si>
  <si>
    <t xml:space="preserve">Différence de niveau (m)/ 
Hoogte verschil (m) </t>
  </si>
  <si>
    <t xml:space="preserve">(+ vers le haut)
(+ opwaarts) </t>
  </si>
  <si>
    <t xml:space="preserve">Données et calcul /
Gegevens en berekening </t>
  </si>
  <si>
    <t xml:space="preserve">Type de gaz </t>
  </si>
  <si>
    <t xml:space="preserve">DN </t>
  </si>
  <si>
    <t>Q installée</t>
  </si>
  <si>
    <t>Longueur</t>
  </si>
  <si>
    <t>Nbr de coudes</t>
  </si>
  <si>
    <t xml:space="preserve">Puissance installée </t>
  </si>
  <si>
    <t>Diamètre de la conduite</t>
  </si>
  <si>
    <t>Longueur de la conduite</t>
  </si>
  <si>
    <t xml:space="preserve">Nombres de coude sur la longueur </t>
  </si>
  <si>
    <t>Différence de niveau entre le début et la fin de la conduite</t>
  </si>
  <si>
    <t>Différence de niveau</t>
  </si>
  <si>
    <t xml:space="preserve">Formule : </t>
  </si>
  <si>
    <t>(1)</t>
  </si>
  <si>
    <t>(2)</t>
  </si>
  <si>
    <t>(3)</t>
  </si>
  <si>
    <t>(4)</t>
  </si>
  <si>
    <t>(5)</t>
  </si>
  <si>
    <t>(6)</t>
  </si>
  <si>
    <t>(7)</t>
  </si>
  <si>
    <t xml:space="preserve">Pression/m </t>
  </si>
  <si>
    <t xml:space="preserve">Calculé à l'aide du DN , du type de gaz et de la  puissance installée </t>
  </si>
  <si>
    <t>[[(4) + (5) * 0,15 + 0,27] * (7)] + (6)* 4,8</t>
  </si>
  <si>
    <t xml:space="preserve">Pa/m =&gt; 0,048 mbar/m </t>
  </si>
  <si>
    <t xml:space="preserve">Perte de charge en fonction de la différence de niveau </t>
  </si>
  <si>
    <t xml:space="preserve">m =&gt; Perte de charge dans les coudes </t>
  </si>
  <si>
    <t xml:space="preserve">m =&gt; Perte de charge de l'entrée et de la sortie </t>
  </si>
  <si>
    <t>ΔP</t>
  </si>
  <si>
    <t xml:space="preserve">0,3 mbar </t>
  </si>
  <si>
    <t xml:space="preserve">0,5 mbar </t>
  </si>
  <si>
    <t xml:space="preserve">1,0 mbar </t>
  </si>
  <si>
    <t xml:space="preserve">2,0 mbar </t>
  </si>
  <si>
    <t xml:space="preserve">3,0 mbar </t>
  </si>
  <si>
    <t>DN16</t>
  </si>
  <si>
    <t>DN20</t>
  </si>
  <si>
    <t xml:space="preserve">DN25 </t>
  </si>
  <si>
    <t>DN32</t>
  </si>
  <si>
    <t xml:space="preserve">0,1 mbar </t>
  </si>
  <si>
    <t xml:space="preserve">kW :  gaz H </t>
  </si>
  <si>
    <t xml:space="preserve">kW : gaz L </t>
  </si>
  <si>
    <t xml:space="preserve">DN16 </t>
  </si>
  <si>
    <t>BECETEL PA/m</t>
  </si>
  <si>
    <t>ΔP(mbar/m)</t>
  </si>
  <si>
    <t>kWh/m³</t>
  </si>
  <si>
    <t>Propane</t>
  </si>
  <si>
    <t>PROPANE</t>
  </si>
  <si>
    <t xml:space="preserve">DN20 </t>
  </si>
  <si>
    <t>DN25</t>
  </si>
  <si>
    <t>Gaz riche (H) ou gaz pauvre(L)  ou Propane</t>
  </si>
  <si>
    <r>
      <t xml:space="preserve">Als het geinstalleerde vermogen te groot is, heeft de </t>
    </r>
    <r>
      <rPr>
        <sz val="11"/>
        <color theme="1"/>
        <rFont val="Calibri"/>
        <family val="2"/>
      </rPr>
      <t xml:space="preserve">ΔP een "0" waarde. Gelieve met Emmer Service contact te nemen voor meer informatie. </t>
    </r>
  </si>
  <si>
    <t xml:space="preserve">2,5 = 2/0,8 : considérer la densité dans le calcul </t>
  </si>
  <si>
    <t>d air = 0,8 kg/m³</t>
  </si>
  <si>
    <t>d propane = 2 kgm³</t>
  </si>
  <si>
    <r>
      <t xml:space="preserve">Si la puissance installée est trop élevée, le </t>
    </r>
    <r>
      <rPr>
        <sz val="11"/>
        <color theme="1"/>
        <rFont val="Calibri"/>
        <family val="2"/>
      </rPr>
      <t xml:space="preserve">ΔP aura une valeur de "0". Dans ce cas, veuillez prendre contact avec Emmer Service pour de plus amples informations.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</si>
</sst>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quotePrefix="1" applyBorder="1"/>
    <xf numFmtId="0" fontId="0" fillId="0" borderId="0" xfId="0" quotePrefix="1" applyBorder="1"/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0" borderId="2" xfId="0" applyBorder="1"/>
    <xf numFmtId="0" fontId="0" fillId="0" borderId="3" xfId="0" quotePrefix="1" applyBorder="1"/>
    <xf numFmtId="0" fontId="0" fillId="0" borderId="4" xfId="0" applyBorder="1"/>
    <xf numFmtId="0" fontId="0" fillId="0" borderId="15" xfId="0" applyBorder="1"/>
    <xf numFmtId="0" fontId="0" fillId="0" borderId="23" xfId="0" quotePrefix="1" applyBorder="1"/>
    <xf numFmtId="0" fontId="0" fillId="0" borderId="24" xfId="0" quotePrefix="1" applyBorder="1"/>
    <xf numFmtId="0" fontId="4" fillId="0" borderId="25" xfId="0" applyFont="1" applyBorder="1"/>
    <xf numFmtId="0" fontId="0" fillId="0" borderId="26" xfId="0" applyBorder="1"/>
    <xf numFmtId="0" fontId="4" fillId="0" borderId="16" xfId="0" applyFont="1" applyBorder="1"/>
    <xf numFmtId="0" fontId="0" fillId="0" borderId="27" xfId="0" applyBorder="1"/>
    <xf numFmtId="0" fontId="0" fillId="0" borderId="28" xfId="0" applyBorder="1"/>
    <xf numFmtId="0" fontId="4" fillId="0" borderId="0" xfId="0" applyFont="1" applyBorder="1"/>
    <xf numFmtId="0" fontId="0" fillId="0" borderId="15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3" borderId="0" xfId="0" applyFill="1" applyProtection="1"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9" xfId="0" applyFont="1" applyFill="1" applyBorder="1" applyAlignment="1" applyProtection="1">
      <alignment wrapText="1"/>
      <protection hidden="1"/>
    </xf>
    <xf numFmtId="0" fontId="6" fillId="2" borderId="21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6" fillId="2" borderId="25" xfId="0" applyFont="1" applyFill="1" applyBorder="1" applyAlignment="1" applyProtection="1">
      <alignment wrapText="1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20" xfId="0" applyFont="1" applyFill="1" applyBorder="1" applyAlignment="1" applyProtection="1">
      <alignment wrapText="1"/>
      <protection hidden="1"/>
    </xf>
    <xf numFmtId="0" fontId="6" fillId="2" borderId="29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3" borderId="8" xfId="0" applyFill="1" applyBorder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0" fontId="0" fillId="3" borderId="9" xfId="0" applyFill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 wrapText="1"/>
      <protection hidden="1"/>
    </xf>
    <xf numFmtId="0" fontId="0" fillId="3" borderId="10" xfId="0" applyFill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112462</xdr:colOff>
      <xdr:row>0</xdr:row>
      <xdr:rowOff>600075</xdr:rowOff>
    </xdr:to>
    <xdr:pic>
      <xdr:nvPicPr>
        <xdr:cNvPr id="2" name="Image 1" descr="https://media.licdn.com/mpr/mpr/shrink_200_200/AAEAAQAAAAAAAAagAAAAJDUwYTQ0MWEwLWI4NjUtNDkwYS1iZWEwLTU3ZjZiNDgzNGQwMQ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00" b="31000"/>
        <a:stretch/>
      </xdr:blipFill>
      <xdr:spPr bwMode="auto">
        <a:xfrm>
          <a:off x="6962775" y="0"/>
          <a:ext cx="1445962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47626</xdr:colOff>
      <xdr:row>0</xdr:row>
      <xdr:rowOff>581026</xdr:rowOff>
    </xdr:from>
    <xdr:to>
      <xdr:col>5</xdr:col>
      <xdr:colOff>104776</xdr:colOff>
      <xdr:row>0</xdr:row>
      <xdr:rowOff>859156</xdr:rowOff>
    </xdr:to>
    <xdr:pic>
      <xdr:nvPicPr>
        <xdr:cNvPr id="3" name="Image 2" descr="http://www.ayvaz.com/images/ayvaz_logo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15" b="37340"/>
        <a:stretch/>
      </xdr:blipFill>
      <xdr:spPr bwMode="auto">
        <a:xfrm>
          <a:off x="6657976" y="581026"/>
          <a:ext cx="139065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B14" sqref="B14"/>
    </sheetView>
  </sheetViews>
  <sheetFormatPr baseColWidth="10" defaultColWidth="11.42578125" defaultRowHeight="15" x14ac:dyDescent="0.25"/>
  <cols>
    <col min="1" max="1" width="5.85546875" style="40" customWidth="1"/>
    <col min="2" max="2" width="45.85546875" style="40" customWidth="1"/>
    <col min="3" max="3" width="49.28515625" style="40" customWidth="1"/>
    <col min="4" max="4" width="11.42578125" style="40"/>
    <col min="5" max="5" width="8.5703125" style="40" customWidth="1"/>
    <col min="6" max="16384" width="11.42578125" style="40"/>
  </cols>
  <sheetData>
    <row r="1" spans="1:6" ht="68.25" customHeight="1" thickBot="1" x14ac:dyDescent="0.3">
      <c r="A1" s="37"/>
      <c r="B1" s="64" t="s">
        <v>9</v>
      </c>
      <c r="C1" s="64"/>
      <c r="D1" s="38"/>
      <c r="E1" s="39"/>
    </row>
    <row r="2" spans="1:6" ht="9.75" customHeight="1" x14ac:dyDescent="0.25"/>
    <row r="3" spans="1:6" ht="9.75" customHeight="1" thickBot="1" x14ac:dyDescent="0.3"/>
    <row r="4" spans="1:6" ht="42" x14ac:dyDescent="0.25">
      <c r="B4" s="41" t="s">
        <v>13</v>
      </c>
      <c r="C4" s="41" t="s">
        <v>26</v>
      </c>
    </row>
    <row r="5" spans="1:6" x14ac:dyDescent="0.25">
      <c r="B5" s="59" t="s">
        <v>12</v>
      </c>
      <c r="C5" s="5" t="s">
        <v>71</v>
      </c>
    </row>
    <row r="6" spans="1:6" x14ac:dyDescent="0.25">
      <c r="B6" s="60" t="s">
        <v>0</v>
      </c>
      <c r="C6" s="6">
        <v>16</v>
      </c>
    </row>
    <row r="7" spans="1:6" x14ac:dyDescent="0.25">
      <c r="B7" s="61" t="s">
        <v>11</v>
      </c>
      <c r="C7" s="6">
        <v>10</v>
      </c>
    </row>
    <row r="8" spans="1:6" x14ac:dyDescent="0.25">
      <c r="B8" s="61" t="s">
        <v>10</v>
      </c>
      <c r="C8" s="6">
        <v>20</v>
      </c>
    </row>
    <row r="9" spans="1:6" ht="32.25" customHeight="1" x14ac:dyDescent="0.25">
      <c r="B9" s="62" t="s">
        <v>23</v>
      </c>
      <c r="C9" s="7">
        <v>0</v>
      </c>
    </row>
    <row r="10" spans="1:6" ht="32.25" customHeight="1" thickBot="1" x14ac:dyDescent="0.3">
      <c r="B10" s="63" t="s">
        <v>24</v>
      </c>
      <c r="C10" s="15">
        <v>0</v>
      </c>
      <c r="D10" s="65" t="s">
        <v>25</v>
      </c>
      <c r="E10" s="66"/>
    </row>
    <row r="11" spans="1:6" ht="15.75" x14ac:dyDescent="0.25">
      <c r="B11" s="42" t="s">
        <v>14</v>
      </c>
      <c r="C11" s="43">
        <f>IF(C5='X '!A3,IF(C8&gt;0,(C8+C9*0.15+0.27)*('DN16-H'!F3+'DN20-H'!F3+'DN25-H'!F3+'DN32-H'!F3+'DN16-L'!F3+'DN20-L'!F3+'DN25-L'!F3+'DN32-L'!F3+'DN16-PROP'!F3+'DN20-PROP'!F3+'DN25-PROP'!F3+'DN32-PROP'!F3),"L=?"),IF(C8&gt;0,(C8+C9*0.15+0.27)*('DN16-H'!F3+'DN20-H'!F3+'DN25-H'!F3+'DN32-H'!F3+'DN16-L'!F3+'DN20-L'!F3+'DN25-L'!F3+'DN32-L'!F3+'DN16-PROP'!F3+'DN20-PROP'!F3+'DN25-PROP'!F3+'DN32-PROP'!F3)-(4.8*C10),"L=?"))</f>
        <v>31.496674746721361</v>
      </c>
    </row>
    <row r="12" spans="1:6" ht="16.5" thickBot="1" x14ac:dyDescent="0.3">
      <c r="B12" s="44" t="s">
        <v>15</v>
      </c>
      <c r="C12" s="45">
        <f>IF(C8&gt;0,C11/100,"L=?")</f>
        <v>0.31496674746721359</v>
      </c>
    </row>
    <row r="13" spans="1:6" ht="15.75" thickBot="1" x14ac:dyDescent="0.3">
      <c r="C13" s="46"/>
    </row>
    <row r="14" spans="1:6" x14ac:dyDescent="0.25">
      <c r="A14" s="47"/>
      <c r="B14" s="46" t="s">
        <v>17</v>
      </c>
      <c r="D14" s="48" t="s">
        <v>20</v>
      </c>
      <c r="E14" s="49">
        <v>9.7690000000000001</v>
      </c>
      <c r="F14" s="50" t="s">
        <v>21</v>
      </c>
    </row>
    <row r="15" spans="1:6" x14ac:dyDescent="0.25">
      <c r="A15" s="51"/>
      <c r="B15" s="46" t="s">
        <v>18</v>
      </c>
      <c r="D15" s="52" t="s">
        <v>19</v>
      </c>
      <c r="E15" s="53">
        <v>11.63</v>
      </c>
      <c r="F15" s="54" t="s">
        <v>21</v>
      </c>
    </row>
    <row r="16" spans="1:6" ht="15.75" thickBot="1" x14ac:dyDescent="0.3">
      <c r="B16" s="46"/>
      <c r="D16" s="55" t="s">
        <v>70</v>
      </c>
      <c r="E16" s="56">
        <v>25.95</v>
      </c>
      <c r="F16" s="57" t="s">
        <v>21</v>
      </c>
    </row>
    <row r="17" spans="2:2" ht="9.75" customHeight="1" x14ac:dyDescent="0.25"/>
    <row r="18" spans="2:2" x14ac:dyDescent="0.25">
      <c r="B18" s="40" t="s">
        <v>79</v>
      </c>
    </row>
    <row r="19" spans="2:2" x14ac:dyDescent="0.25">
      <c r="B19" s="40" t="s">
        <v>75</v>
      </c>
    </row>
    <row r="20" spans="2:2" x14ac:dyDescent="0.25">
      <c r="B20" s="58"/>
    </row>
  </sheetData>
  <sheetProtection password="CD54" sheet="1" objects="1" scenarios="1"/>
  <mergeCells count="2">
    <mergeCell ref="B1:C1"/>
    <mergeCell ref="D10:E10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'X '!$A$1:$A$3</xm:f>
          </x14:formula1>
          <xm:sqref>C5</xm:sqref>
        </x14:dataValidation>
        <x14:dataValidation type="list" allowBlank="1" showInputMessage="1" showErrorMessage="1">
          <x14:formula1>
            <xm:f>'X '!$B$1:$B$4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3"/>
  <sheetViews>
    <sheetView workbookViewId="0">
      <selection activeCell="F1" sqref="F1"/>
    </sheetView>
  </sheetViews>
  <sheetFormatPr baseColWidth="10" defaultColWidth="11.42578125" defaultRowHeight="15" x14ac:dyDescent="0.25"/>
  <cols>
    <col min="1" max="1" width="13.28515625" customWidth="1"/>
  </cols>
  <sheetData>
    <row r="1" spans="1:9" x14ac:dyDescent="0.25">
      <c r="E1" s="1" t="s">
        <v>3</v>
      </c>
      <c r="F1" s="2">
        <f>IF(AND(CALCUL!$C$6='X '!B1,CALCUL!$C$5='X '!A3),'X '!B1,0)</f>
        <v>16</v>
      </c>
    </row>
    <row r="2" spans="1:9" x14ac:dyDescent="0.25">
      <c r="E2" s="1" t="s">
        <v>4</v>
      </c>
      <c r="F2" s="2">
        <f>IF(F1&gt;0,CALCUL!$C$7,0)</f>
        <v>10</v>
      </c>
      <c r="I2" t="s">
        <v>76</v>
      </c>
    </row>
    <row r="3" spans="1:9" x14ac:dyDescent="0.25">
      <c r="E3" s="1" t="s">
        <v>1</v>
      </c>
      <c r="F3" s="9">
        <f>SUM(F12:F33)*2.5</f>
        <v>1.5538566722605507</v>
      </c>
      <c r="I3" t="s">
        <v>77</v>
      </c>
    </row>
    <row r="4" spans="1:9" x14ac:dyDescent="0.25">
      <c r="E4" s="8" t="s">
        <v>8</v>
      </c>
      <c r="F4" s="10">
        <f>CALCUL!E16</f>
        <v>25.95</v>
      </c>
      <c r="G4" t="s">
        <v>21</v>
      </c>
      <c r="I4" t="s">
        <v>78</v>
      </c>
    </row>
    <row r="5" spans="1:9" x14ac:dyDescent="0.25">
      <c r="A5" s="3"/>
    </row>
    <row r="6" spans="1:9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9" x14ac:dyDescent="0.25">
      <c r="A7" s="13" t="s">
        <v>66</v>
      </c>
      <c r="B7" s="1">
        <v>0.62</v>
      </c>
      <c r="C7" s="1">
        <v>1.21</v>
      </c>
      <c r="D7" s="1">
        <v>1.43</v>
      </c>
      <c r="E7" s="1">
        <v>1.63</v>
      </c>
      <c r="F7" s="1">
        <v>1.91</v>
      </c>
      <c r="G7" s="1">
        <v>2.12</v>
      </c>
      <c r="H7" t="s">
        <v>22</v>
      </c>
    </row>
    <row r="8" spans="1:9" x14ac:dyDescent="0.25">
      <c r="A8" s="3"/>
    </row>
    <row r="9" spans="1:9" x14ac:dyDescent="0.25">
      <c r="A9" s="3"/>
    </row>
    <row r="10" spans="1:9" x14ac:dyDescent="0.25">
      <c r="A10" s="4"/>
      <c r="B10" s="2" t="s">
        <v>1</v>
      </c>
      <c r="C10" s="2" t="s">
        <v>2</v>
      </c>
      <c r="F10" t="s">
        <v>1</v>
      </c>
    </row>
    <row r="11" spans="1:9" x14ac:dyDescent="0.25">
      <c r="A11" s="4"/>
      <c r="B11" s="2">
        <v>0</v>
      </c>
      <c r="C11" s="2">
        <v>0</v>
      </c>
      <c r="E11">
        <f>IF(F2&lt;C11,"Diminuer le DN",0)</f>
        <v>0</v>
      </c>
    </row>
    <row r="12" spans="1:9" x14ac:dyDescent="0.25">
      <c r="A12" s="4"/>
      <c r="B12" s="2">
        <v>1</v>
      </c>
      <c r="C12" s="11">
        <f>B7*F4</f>
        <v>16.088999999999999</v>
      </c>
      <c r="E12">
        <f>IF(C12&gt;$F$2,$F$2,0)</f>
        <v>10</v>
      </c>
      <c r="F12">
        <f>IF(AND(E12&gt;0,F2&gt;C11),($F$2-C11)/(C12-C11)*(B12-B11)+B11,IF(F2&lt;C11,B11,0))</f>
        <v>0.62154266890422027</v>
      </c>
    </row>
    <row r="13" spans="1:9" x14ac:dyDescent="0.25">
      <c r="A13" s="4"/>
      <c r="B13" s="2">
        <v>3</v>
      </c>
      <c r="C13" s="11">
        <f>C7*F4</f>
        <v>31.3995</v>
      </c>
      <c r="E13">
        <f t="shared" ref="E13:E17" si="0">IF(C13&gt;$F$2,$F$2,0)</f>
        <v>10</v>
      </c>
      <c r="F13">
        <f>IF(E13&gt;E12,((($F$2-C12)/(C13-C12))*(B13-B12))+B12,0)</f>
        <v>0</v>
      </c>
    </row>
    <row r="14" spans="1:9" x14ac:dyDescent="0.25">
      <c r="A14" s="4"/>
      <c r="B14" s="2">
        <v>5</v>
      </c>
      <c r="C14" s="11">
        <f>D7*F4</f>
        <v>37.108499999999999</v>
      </c>
      <c r="E14">
        <f t="shared" si="0"/>
        <v>10</v>
      </c>
      <c r="F14">
        <f>IF(E14&gt;E13,((($F$2-C13)/(C14-C13))*(B14-B13))+B13,0)</f>
        <v>0</v>
      </c>
    </row>
    <row r="15" spans="1:9" x14ac:dyDescent="0.25">
      <c r="A15" s="4"/>
      <c r="B15" s="2">
        <v>10</v>
      </c>
      <c r="C15" s="11">
        <f>E7*F4</f>
        <v>42.298499999999997</v>
      </c>
      <c r="E15">
        <f t="shared" si="0"/>
        <v>10</v>
      </c>
      <c r="F15">
        <f>IF(E15&gt;E14,($F$2-C14)/(C15-C14)*(B15-B14)+B14,0)</f>
        <v>0</v>
      </c>
    </row>
    <row r="16" spans="1:9" x14ac:dyDescent="0.25">
      <c r="A16" s="4"/>
      <c r="B16" s="2">
        <v>20</v>
      </c>
      <c r="C16" s="11">
        <f>F7*F4</f>
        <v>49.564499999999995</v>
      </c>
      <c r="E16">
        <f t="shared" si="0"/>
        <v>10</v>
      </c>
      <c r="F16">
        <f>IF(E16&gt;E15,($F$2-C15)/(C16-C15)*(B16-B15)+B15,0)</f>
        <v>0</v>
      </c>
    </row>
    <row r="17" spans="1:11" x14ac:dyDescent="0.25">
      <c r="A17" s="4"/>
      <c r="B17" s="2">
        <v>30</v>
      </c>
      <c r="C17" s="11">
        <f>G7*F4</f>
        <v>55.014000000000003</v>
      </c>
      <c r="E17">
        <f t="shared" si="0"/>
        <v>10</v>
      </c>
      <c r="F17">
        <f>IF(E17&gt;E16,($F$2-C16)/(C17-C16)*(B17-B16)+B16,0)</f>
        <v>0</v>
      </c>
    </row>
    <row r="18" spans="1:11" x14ac:dyDescent="0.25">
      <c r="A18" s="4"/>
      <c r="H18" s="3"/>
      <c r="I18" s="3"/>
      <c r="J18" s="3"/>
      <c r="K18" s="3"/>
    </row>
    <row r="19" spans="1:11" x14ac:dyDescent="0.25">
      <c r="A19" s="4"/>
      <c r="H19" s="3"/>
      <c r="I19" s="28"/>
      <c r="J19" s="3"/>
      <c r="K19" s="3"/>
    </row>
    <row r="20" spans="1:11" x14ac:dyDescent="0.25">
      <c r="A20" s="4"/>
      <c r="H20" s="3"/>
      <c r="I20" s="28"/>
      <c r="J20" s="3"/>
      <c r="K20" s="3"/>
    </row>
    <row r="21" spans="1:11" x14ac:dyDescent="0.25">
      <c r="A21" s="4"/>
      <c r="H21" s="3"/>
      <c r="I21" s="28"/>
      <c r="J21" s="3"/>
      <c r="K21" s="3"/>
    </row>
    <row r="22" spans="1:11" x14ac:dyDescent="0.25">
      <c r="A22" s="4"/>
      <c r="H22" s="3"/>
      <c r="I22" s="28"/>
      <c r="J22" s="3"/>
      <c r="K22" s="3"/>
    </row>
    <row r="23" spans="1:11" x14ac:dyDescent="0.25">
      <c r="A23" s="4"/>
      <c r="H23" s="3"/>
      <c r="I23" s="28"/>
      <c r="J23" s="3"/>
      <c r="K23" s="3"/>
    </row>
    <row r="24" spans="1:11" x14ac:dyDescent="0.25">
      <c r="A24" s="4"/>
      <c r="H24" s="3"/>
      <c r="I24" s="28"/>
      <c r="J24" s="3"/>
      <c r="K24" s="3"/>
    </row>
    <row r="25" spans="1:11" x14ac:dyDescent="0.25">
      <c r="A25" s="4"/>
      <c r="H25" s="3"/>
      <c r="I25" s="3"/>
      <c r="J25" s="3"/>
      <c r="K25" s="3"/>
    </row>
    <row r="26" spans="1:11" x14ac:dyDescent="0.25">
      <c r="A26" s="4"/>
      <c r="H26" s="3"/>
      <c r="I26" s="3"/>
      <c r="J26" s="3"/>
      <c r="K26" s="3"/>
    </row>
    <row r="27" spans="1:11" x14ac:dyDescent="0.25">
      <c r="A27" s="4"/>
      <c r="H27" s="3"/>
      <c r="I27" s="3"/>
      <c r="J27" s="3"/>
      <c r="K27" s="3"/>
    </row>
    <row r="28" spans="1:11" x14ac:dyDescent="0.25">
      <c r="A28" s="4"/>
      <c r="H28" s="3"/>
      <c r="I28" s="3"/>
      <c r="J28" s="3"/>
      <c r="K28" s="3"/>
    </row>
    <row r="29" spans="1:11" x14ac:dyDescent="0.25">
      <c r="A29" s="4"/>
    </row>
    <row r="30" spans="1:11" x14ac:dyDescent="0.25">
      <c r="A30" s="4"/>
    </row>
    <row r="31" spans="1:11" x14ac:dyDescent="0.25">
      <c r="A31" s="4"/>
    </row>
    <row r="32" spans="1:11" x14ac:dyDescent="0.25">
      <c r="A32" s="4"/>
    </row>
    <row r="33" spans="1:1" x14ac:dyDescent="0.25">
      <c r="A33" s="3"/>
    </row>
  </sheetData>
  <sheetProtection password="CD5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7"/>
  <sheetViews>
    <sheetView workbookViewId="0">
      <selection activeCell="F3" sqref="F3"/>
    </sheetView>
  </sheetViews>
  <sheetFormatPr baseColWidth="10" defaultColWidth="11.42578125" defaultRowHeight="15" x14ac:dyDescent="0.25"/>
  <cols>
    <col min="1" max="1" width="13.28515625" customWidth="1"/>
  </cols>
  <sheetData>
    <row r="1" spans="1:9" x14ac:dyDescent="0.25">
      <c r="E1" s="1" t="s">
        <v>5</v>
      </c>
      <c r="F1" s="2">
        <f>IF(AND(CALCUL!C6='X '!B2,'X '!A3=CALCUL!C5),'X '!B2,0)</f>
        <v>0</v>
      </c>
    </row>
    <row r="2" spans="1:9" x14ac:dyDescent="0.25">
      <c r="E2" s="1" t="s">
        <v>4</v>
      </c>
      <c r="F2" s="2">
        <f>IF(F1&gt;0,CALCUL!C7,0)</f>
        <v>0</v>
      </c>
      <c r="I2" t="s">
        <v>76</v>
      </c>
    </row>
    <row r="3" spans="1:9" x14ac:dyDescent="0.25">
      <c r="E3" s="1" t="s">
        <v>1</v>
      </c>
      <c r="F3" s="2">
        <f>SUM(F12:F17)*2.5</f>
        <v>0</v>
      </c>
      <c r="I3" t="s">
        <v>77</v>
      </c>
    </row>
    <row r="4" spans="1:9" x14ac:dyDescent="0.25">
      <c r="E4" s="1" t="s">
        <v>8</v>
      </c>
      <c r="F4" s="2">
        <f>CALCUL!E16</f>
        <v>25.95</v>
      </c>
      <c r="G4" t="str">
        <f>CALCUL!F15</f>
        <v>kWh/Nm³</v>
      </c>
      <c r="I4" t="s">
        <v>78</v>
      </c>
    </row>
    <row r="5" spans="1:9" x14ac:dyDescent="0.25">
      <c r="E5" s="3"/>
      <c r="F5" s="4"/>
    </row>
    <row r="6" spans="1:9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9" x14ac:dyDescent="0.25">
      <c r="A7" s="13" t="s">
        <v>60</v>
      </c>
      <c r="B7" s="1">
        <v>1.26</v>
      </c>
      <c r="C7" s="1">
        <v>1.67</v>
      </c>
      <c r="D7" s="1">
        <v>1.85</v>
      </c>
      <c r="E7" s="1">
        <v>2.25</v>
      </c>
      <c r="F7" s="1">
        <v>3.1</v>
      </c>
      <c r="G7" s="1">
        <v>3.93</v>
      </c>
      <c r="H7" t="s">
        <v>22</v>
      </c>
    </row>
    <row r="8" spans="1:9" x14ac:dyDescent="0.25">
      <c r="A8" s="14"/>
      <c r="B8" s="3"/>
      <c r="C8" s="3"/>
      <c r="D8" s="3"/>
      <c r="E8" s="3"/>
      <c r="F8" s="3"/>
      <c r="G8" s="3"/>
    </row>
    <row r="10" spans="1:9" x14ac:dyDescent="0.25">
      <c r="B10" s="2" t="s">
        <v>1</v>
      </c>
      <c r="C10" s="2" t="s">
        <v>2</v>
      </c>
      <c r="F10" t="s">
        <v>1</v>
      </c>
    </row>
    <row r="11" spans="1:9" x14ac:dyDescent="0.25">
      <c r="B11" s="2">
        <v>0</v>
      </c>
      <c r="C11" s="2">
        <v>0</v>
      </c>
      <c r="E11">
        <f>IF(F2&lt;C11,"Diminuer le DN",0)</f>
        <v>0</v>
      </c>
    </row>
    <row r="12" spans="1:9" x14ac:dyDescent="0.25">
      <c r="B12" s="2">
        <v>1</v>
      </c>
      <c r="C12" s="11">
        <f>B7*F4</f>
        <v>32.697000000000003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9" x14ac:dyDescent="0.25">
      <c r="B13" s="2">
        <v>3</v>
      </c>
      <c r="C13" s="11">
        <f>C7*F4</f>
        <v>43.336499999999994</v>
      </c>
      <c r="E13">
        <f>IF(C13&gt;$F$2,$F$2,0)</f>
        <v>0</v>
      </c>
      <c r="F13">
        <f>IF(E13&gt;E12,($F$2-C12)/(C13-C12)*(B13-B12)+B12,0)</f>
        <v>0</v>
      </c>
    </row>
    <row r="14" spans="1:9" x14ac:dyDescent="0.25">
      <c r="B14" s="2">
        <v>5</v>
      </c>
      <c r="C14" s="11">
        <f>D7*F4</f>
        <v>48.0075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9" x14ac:dyDescent="0.25">
      <c r="B15" s="2">
        <v>10</v>
      </c>
      <c r="C15" s="11">
        <f>E7*F4</f>
        <v>58.387499999999996</v>
      </c>
      <c r="E15">
        <f t="shared" si="0"/>
        <v>0</v>
      </c>
      <c r="F15">
        <f t="shared" si="1"/>
        <v>0</v>
      </c>
    </row>
    <row r="16" spans="1:9" x14ac:dyDescent="0.25">
      <c r="B16" s="2">
        <v>20</v>
      </c>
      <c r="C16" s="11">
        <f>F7*F4</f>
        <v>80.444999999999993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101.98350000000001</v>
      </c>
      <c r="E17">
        <f>IF(C17&gt;$F$2,$F$2,0)</f>
        <v>0</v>
      </c>
      <c r="F17">
        <f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7"/>
  <sheetViews>
    <sheetView workbookViewId="0">
      <selection activeCell="I4" sqref="I2:I4"/>
    </sheetView>
  </sheetViews>
  <sheetFormatPr baseColWidth="10" defaultColWidth="11.42578125" defaultRowHeight="15" x14ac:dyDescent="0.25"/>
  <cols>
    <col min="1" max="1" width="13.28515625" customWidth="1"/>
  </cols>
  <sheetData>
    <row r="1" spans="1:9" x14ac:dyDescent="0.25">
      <c r="E1" s="1" t="s">
        <v>6</v>
      </c>
      <c r="F1" s="2">
        <f>IF(AND(CALCUL!C6='X '!B3,'X '!A3=CALCUL!C5),'X '!B3,0)</f>
        <v>0</v>
      </c>
    </row>
    <row r="2" spans="1:9" x14ac:dyDescent="0.25">
      <c r="E2" s="1" t="s">
        <v>4</v>
      </c>
      <c r="F2" s="2">
        <f>IF(F1&gt;0,CALCUL!C7,0)</f>
        <v>0</v>
      </c>
      <c r="I2" t="s">
        <v>76</v>
      </c>
    </row>
    <row r="3" spans="1:9" x14ac:dyDescent="0.25">
      <c r="E3" s="1" t="s">
        <v>1</v>
      </c>
      <c r="F3" s="2">
        <f>SUM(F12:F17)*2.5</f>
        <v>0</v>
      </c>
      <c r="I3" t="s">
        <v>77</v>
      </c>
    </row>
    <row r="4" spans="1:9" x14ac:dyDescent="0.25">
      <c r="E4" s="1" t="s">
        <v>8</v>
      </c>
      <c r="F4" s="2">
        <f>CALCUL!E16</f>
        <v>25.95</v>
      </c>
      <c r="G4" t="str">
        <f>CALCUL!F15</f>
        <v>kWh/Nm³</v>
      </c>
      <c r="I4" t="s">
        <v>78</v>
      </c>
    </row>
    <row r="5" spans="1:9" x14ac:dyDescent="0.25">
      <c r="E5" s="3"/>
      <c r="F5" s="4"/>
    </row>
    <row r="6" spans="1:9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9" x14ac:dyDescent="0.25">
      <c r="A7" s="13" t="s">
        <v>61</v>
      </c>
      <c r="B7" s="1">
        <v>1.63</v>
      </c>
      <c r="C7" s="1">
        <v>2.14</v>
      </c>
      <c r="D7" s="1">
        <v>2.62</v>
      </c>
      <c r="E7" s="1">
        <v>3.77</v>
      </c>
      <c r="F7" s="1">
        <v>6.19</v>
      </c>
      <c r="G7" s="1">
        <v>8.39</v>
      </c>
      <c r="H7" t="s">
        <v>22</v>
      </c>
    </row>
    <row r="8" spans="1:9" x14ac:dyDescent="0.25">
      <c r="E8" s="3"/>
      <c r="F8" s="4"/>
    </row>
    <row r="10" spans="1:9" x14ac:dyDescent="0.25">
      <c r="B10" s="2" t="s">
        <v>1</v>
      </c>
      <c r="C10" s="2" t="s">
        <v>2</v>
      </c>
      <c r="F10" t="s">
        <v>1</v>
      </c>
    </row>
    <row r="11" spans="1:9" x14ac:dyDescent="0.25">
      <c r="B11" s="2">
        <v>0</v>
      </c>
      <c r="C11" s="2">
        <v>0</v>
      </c>
      <c r="E11">
        <f>IF(F2&lt;C11,"Diminuer le DN",0)</f>
        <v>0</v>
      </c>
    </row>
    <row r="12" spans="1:9" x14ac:dyDescent="0.25">
      <c r="B12" s="2">
        <v>1</v>
      </c>
      <c r="C12" s="11">
        <f>B7*F4</f>
        <v>42.298499999999997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9" x14ac:dyDescent="0.25">
      <c r="B13" s="2">
        <v>3</v>
      </c>
      <c r="C13" s="11">
        <f>C7*F4</f>
        <v>55.533000000000001</v>
      </c>
      <c r="E13">
        <f>IF(C13&gt;$F$2,$F$2,0)</f>
        <v>0</v>
      </c>
      <c r="F13">
        <f>IF(E13&gt;E12,($F$2-C12)/(C13-C12)*(B13-B12)+B12,0)</f>
        <v>0</v>
      </c>
    </row>
    <row r="14" spans="1:9" x14ac:dyDescent="0.25">
      <c r="B14" s="2">
        <v>5</v>
      </c>
      <c r="C14" s="11">
        <f>D7*F4</f>
        <v>67.989000000000004</v>
      </c>
      <c r="E14">
        <f t="shared" ref="E14:E17" si="0">IF(C14&gt;$F$2,$F$2,0)</f>
        <v>0</v>
      </c>
      <c r="F14">
        <f t="shared" ref="F14:F17" si="1">IF(E14&gt;E13,($F$2-C13)/(C14-C13)*(B14-B13)+B13,0)</f>
        <v>0</v>
      </c>
    </row>
    <row r="15" spans="1:9" x14ac:dyDescent="0.25">
      <c r="B15" s="2">
        <v>10</v>
      </c>
      <c r="C15" s="11">
        <f>E7*F4</f>
        <v>97.831499999999991</v>
      </c>
      <c r="E15">
        <f t="shared" si="0"/>
        <v>0</v>
      </c>
      <c r="F15">
        <f t="shared" si="1"/>
        <v>0</v>
      </c>
    </row>
    <row r="16" spans="1:9" x14ac:dyDescent="0.25">
      <c r="B16" s="2">
        <v>20</v>
      </c>
      <c r="C16" s="11">
        <f>F7*F4</f>
        <v>160.63050000000001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217.72050000000002</v>
      </c>
      <c r="E17">
        <f t="shared" si="0"/>
        <v>0</v>
      </c>
      <c r="F17">
        <f t="shared" si="1"/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7"/>
  <sheetViews>
    <sheetView workbookViewId="0">
      <selection activeCell="F13" sqref="F13"/>
    </sheetView>
  </sheetViews>
  <sheetFormatPr baseColWidth="10" defaultColWidth="11.42578125" defaultRowHeight="15" x14ac:dyDescent="0.25"/>
  <cols>
    <col min="1" max="1" width="13.28515625" customWidth="1"/>
  </cols>
  <sheetData>
    <row r="1" spans="1:9" x14ac:dyDescent="0.25">
      <c r="E1" s="1" t="s">
        <v>7</v>
      </c>
      <c r="F1" s="2">
        <f>IF(AND(CALCUL!C6='X '!B4,'X '!A3=CALCUL!C5),'X '!B4,0)</f>
        <v>0</v>
      </c>
    </row>
    <row r="2" spans="1:9" x14ac:dyDescent="0.25">
      <c r="E2" s="1" t="s">
        <v>4</v>
      </c>
      <c r="F2" s="2">
        <f>IF(F1&gt;0,CALCUL!C7,0)</f>
        <v>0</v>
      </c>
      <c r="I2" t="s">
        <v>76</v>
      </c>
    </row>
    <row r="3" spans="1:9" x14ac:dyDescent="0.25">
      <c r="E3" s="1" t="s">
        <v>1</v>
      </c>
      <c r="F3" s="2">
        <f>SUM(F12:F17)*2.5</f>
        <v>0</v>
      </c>
      <c r="I3" t="s">
        <v>77</v>
      </c>
    </row>
    <row r="4" spans="1:9" x14ac:dyDescent="0.25">
      <c r="E4" s="1" t="s">
        <v>8</v>
      </c>
      <c r="F4" s="2">
        <f>CALCUL!E16</f>
        <v>25.95</v>
      </c>
      <c r="G4" t="str">
        <f>CALCUL!F15</f>
        <v>kWh/Nm³</v>
      </c>
      <c r="I4" t="s">
        <v>78</v>
      </c>
    </row>
    <row r="5" spans="1:9" x14ac:dyDescent="0.25">
      <c r="E5" s="3"/>
      <c r="F5" s="4"/>
    </row>
    <row r="6" spans="1:9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9" x14ac:dyDescent="0.25">
      <c r="A7" s="13" t="s">
        <v>62</v>
      </c>
      <c r="B7" s="1">
        <v>2.4700000000000002</v>
      </c>
      <c r="C7" s="1">
        <v>3.97</v>
      </c>
      <c r="D7" s="1">
        <v>5.66</v>
      </c>
      <c r="E7" s="1">
        <v>9.74</v>
      </c>
      <c r="F7" s="1">
        <v>13.3</v>
      </c>
      <c r="G7" s="1">
        <v>17.3</v>
      </c>
      <c r="H7" t="s">
        <v>22</v>
      </c>
    </row>
    <row r="8" spans="1:9" x14ac:dyDescent="0.25">
      <c r="E8" s="3"/>
      <c r="F8" s="4"/>
    </row>
    <row r="10" spans="1:9" x14ac:dyDescent="0.25">
      <c r="B10" s="2" t="s">
        <v>1</v>
      </c>
      <c r="C10" s="2" t="s">
        <v>2</v>
      </c>
      <c r="F10" t="s">
        <v>1</v>
      </c>
    </row>
    <row r="11" spans="1:9" x14ac:dyDescent="0.25">
      <c r="B11" s="2">
        <v>0</v>
      </c>
      <c r="C11" s="2">
        <v>0</v>
      </c>
      <c r="E11">
        <f>IF(F2&lt;C11,"Diminuer le DN",0)</f>
        <v>0</v>
      </c>
    </row>
    <row r="12" spans="1:9" x14ac:dyDescent="0.25">
      <c r="B12" s="2">
        <v>1</v>
      </c>
      <c r="C12" s="11">
        <f>B7*F4</f>
        <v>64.096500000000006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9" x14ac:dyDescent="0.25">
      <c r="B13" s="2">
        <v>3</v>
      </c>
      <c r="C13" s="11">
        <f>C7*F4</f>
        <v>103.0215</v>
      </c>
      <c r="E13">
        <f>IF(C13&gt;$F$2,$F$2,0)</f>
        <v>0</v>
      </c>
      <c r="F13">
        <f>IF(E13&gt;E12,($F$2-C12)/(C13-C12)*(B13-B12)+B12,0)</f>
        <v>0</v>
      </c>
    </row>
    <row r="14" spans="1:9" x14ac:dyDescent="0.25">
      <c r="B14" s="2">
        <v>5</v>
      </c>
      <c r="C14" s="11">
        <f>D7*F4</f>
        <v>146.87700000000001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9" x14ac:dyDescent="0.25">
      <c r="B15" s="2">
        <v>10</v>
      </c>
      <c r="C15" s="11">
        <f>E7*F4</f>
        <v>252.75299999999999</v>
      </c>
      <c r="E15">
        <f t="shared" si="0"/>
        <v>0</v>
      </c>
      <c r="F15">
        <f t="shared" si="1"/>
        <v>0</v>
      </c>
    </row>
    <row r="16" spans="1:9" x14ac:dyDescent="0.25">
      <c r="B16" s="2">
        <v>20</v>
      </c>
      <c r="C16" s="11">
        <f>F7*F4</f>
        <v>345.13499999999999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448.935</v>
      </c>
      <c r="E17">
        <f>IF(C17&gt;$F$2,$F$2,0)</f>
        <v>0</v>
      </c>
      <c r="F17">
        <f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17.140625" customWidth="1"/>
  </cols>
  <sheetData>
    <row r="1" spans="1:2" x14ac:dyDescent="0.25">
      <c r="A1" t="s">
        <v>16</v>
      </c>
      <c r="B1">
        <v>16</v>
      </c>
    </row>
    <row r="2" spans="1:2" x14ac:dyDescent="0.25">
      <c r="A2" t="s">
        <v>8</v>
      </c>
      <c r="B2">
        <v>20</v>
      </c>
    </row>
    <row r="3" spans="1:2" x14ac:dyDescent="0.25">
      <c r="A3" t="s">
        <v>71</v>
      </c>
      <c r="B3">
        <v>25</v>
      </c>
    </row>
    <row r="4" spans="1:2" x14ac:dyDescent="0.25">
      <c r="B4">
        <v>32</v>
      </c>
    </row>
  </sheetData>
  <sheetProtection password="CD54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workbookViewId="0">
      <selection activeCell="J31" sqref="J31"/>
    </sheetView>
  </sheetViews>
  <sheetFormatPr baseColWidth="10" defaultColWidth="11.42578125" defaultRowHeight="15" x14ac:dyDescent="0.25"/>
  <cols>
    <col min="1" max="1" width="4.5703125" customWidth="1"/>
    <col min="2" max="2" width="20.7109375" customWidth="1"/>
    <col min="3" max="3" width="25" customWidth="1"/>
    <col min="9" max="9" width="12.140625" customWidth="1"/>
  </cols>
  <sheetData>
    <row r="1" spans="1:13" ht="15.75" thickBot="1" x14ac:dyDescent="0.3">
      <c r="I1" t="s">
        <v>22</v>
      </c>
    </row>
    <row r="2" spans="1:13" x14ac:dyDescent="0.25">
      <c r="A2" s="16" t="s">
        <v>39</v>
      </c>
      <c r="B2" t="s">
        <v>27</v>
      </c>
      <c r="C2" t="s">
        <v>74</v>
      </c>
      <c r="I2" s="20" t="s">
        <v>53</v>
      </c>
      <c r="J2" s="21" t="s">
        <v>59</v>
      </c>
      <c r="K2" s="21" t="s">
        <v>60</v>
      </c>
      <c r="L2" s="21" t="s">
        <v>61</v>
      </c>
      <c r="M2" s="22" t="s">
        <v>62</v>
      </c>
    </row>
    <row r="3" spans="1:13" x14ac:dyDescent="0.25">
      <c r="A3" s="16" t="s">
        <v>40</v>
      </c>
      <c r="B3" t="s">
        <v>28</v>
      </c>
      <c r="C3" t="s">
        <v>33</v>
      </c>
      <c r="I3" s="23" t="s">
        <v>63</v>
      </c>
      <c r="J3" s="1">
        <v>0.62</v>
      </c>
      <c r="K3" s="1">
        <v>1.26</v>
      </c>
      <c r="L3" s="1">
        <v>1.63</v>
      </c>
      <c r="M3" s="24">
        <v>2.4700000000000002</v>
      </c>
    </row>
    <row r="4" spans="1:13" x14ac:dyDescent="0.25">
      <c r="A4" s="16" t="s">
        <v>41</v>
      </c>
      <c r="B4" t="s">
        <v>29</v>
      </c>
      <c r="C4" t="s">
        <v>32</v>
      </c>
      <c r="I4" s="23" t="s">
        <v>54</v>
      </c>
      <c r="J4" s="1">
        <v>1.21</v>
      </c>
      <c r="K4" s="1">
        <v>1.67</v>
      </c>
      <c r="L4" s="1">
        <v>2.14</v>
      </c>
      <c r="M4" s="24">
        <v>3.97</v>
      </c>
    </row>
    <row r="5" spans="1:13" x14ac:dyDescent="0.25">
      <c r="A5" s="16" t="s">
        <v>42</v>
      </c>
      <c r="B5" t="s">
        <v>30</v>
      </c>
      <c r="C5" t="s">
        <v>34</v>
      </c>
      <c r="I5" s="23" t="s">
        <v>55</v>
      </c>
      <c r="J5" s="1">
        <v>1.43</v>
      </c>
      <c r="K5" s="1">
        <v>1.85</v>
      </c>
      <c r="L5" s="1">
        <v>2.62</v>
      </c>
      <c r="M5" s="24">
        <v>5.66</v>
      </c>
    </row>
    <row r="6" spans="1:13" x14ac:dyDescent="0.25">
      <c r="A6" s="16" t="s">
        <v>43</v>
      </c>
      <c r="B6" t="s">
        <v>31</v>
      </c>
      <c r="C6" t="s">
        <v>35</v>
      </c>
      <c r="I6" s="23" t="s">
        <v>56</v>
      </c>
      <c r="J6" s="1">
        <v>1.63</v>
      </c>
      <c r="K6" s="1">
        <v>2.25</v>
      </c>
      <c r="L6" s="1">
        <v>3.77</v>
      </c>
      <c r="M6" s="24">
        <v>9.74</v>
      </c>
    </row>
    <row r="7" spans="1:13" x14ac:dyDescent="0.25">
      <c r="A7" s="16" t="s">
        <v>44</v>
      </c>
      <c r="B7" t="s">
        <v>37</v>
      </c>
      <c r="C7" t="s">
        <v>36</v>
      </c>
      <c r="I7" s="23" t="s">
        <v>57</v>
      </c>
      <c r="J7" s="1">
        <v>1.91</v>
      </c>
      <c r="K7" s="1">
        <v>3.1</v>
      </c>
      <c r="L7" s="1">
        <v>6.19</v>
      </c>
      <c r="M7" s="24">
        <v>13.3</v>
      </c>
    </row>
    <row r="8" spans="1:13" ht="15.75" thickBot="1" x14ac:dyDescent="0.3">
      <c r="A8" s="16" t="s">
        <v>45</v>
      </c>
      <c r="B8" t="s">
        <v>46</v>
      </c>
      <c r="C8" t="s">
        <v>47</v>
      </c>
      <c r="I8" s="25" t="s">
        <v>58</v>
      </c>
      <c r="J8" s="26">
        <v>2.12</v>
      </c>
      <c r="K8" s="26">
        <v>3.93</v>
      </c>
      <c r="L8" s="26">
        <v>8.39</v>
      </c>
      <c r="M8" s="27">
        <v>17.3</v>
      </c>
    </row>
    <row r="9" spans="1:13" ht="15.75" thickBot="1" x14ac:dyDescent="0.3"/>
    <row r="10" spans="1:13" ht="15.75" thickBot="1" x14ac:dyDescent="0.3">
      <c r="B10" s="17" t="s">
        <v>38</v>
      </c>
      <c r="C10" s="18" t="s">
        <v>48</v>
      </c>
      <c r="D10" s="19"/>
      <c r="I10" t="s">
        <v>64</v>
      </c>
      <c r="J10">
        <f>CALCUL!E15</f>
        <v>11.63</v>
      </c>
      <c r="K10" t="s">
        <v>69</v>
      </c>
    </row>
    <row r="11" spans="1:13" x14ac:dyDescent="0.25">
      <c r="I11" s="29" t="s">
        <v>68</v>
      </c>
      <c r="J11" s="30" t="s">
        <v>59</v>
      </c>
      <c r="K11" s="30" t="s">
        <v>60</v>
      </c>
      <c r="L11" s="30" t="s">
        <v>61</v>
      </c>
      <c r="M11" s="31" t="s">
        <v>62</v>
      </c>
    </row>
    <row r="12" spans="1:13" x14ac:dyDescent="0.25">
      <c r="C12">
        <v>0.15</v>
      </c>
      <c r="D12" s="16" t="s">
        <v>51</v>
      </c>
      <c r="I12" s="32">
        <v>0.01</v>
      </c>
      <c r="J12" s="11">
        <f>$J$10*J3</f>
        <v>7.2106000000000003</v>
      </c>
      <c r="K12" s="11">
        <f t="shared" ref="K12:M12" si="0">$J$10*K3</f>
        <v>14.6538</v>
      </c>
      <c r="L12" s="11">
        <f t="shared" si="0"/>
        <v>18.956900000000001</v>
      </c>
      <c r="M12" s="33">
        <f t="shared" si="0"/>
        <v>28.726100000000006</v>
      </c>
    </row>
    <row r="13" spans="1:13" x14ac:dyDescent="0.25">
      <c r="C13">
        <v>0.27</v>
      </c>
      <c r="D13" s="16" t="s">
        <v>52</v>
      </c>
      <c r="I13" s="32">
        <v>0.03</v>
      </c>
      <c r="J13" s="11">
        <f t="shared" ref="J13:M17" si="1">$J$10*J4</f>
        <v>14.0723</v>
      </c>
      <c r="K13" s="11">
        <f t="shared" si="1"/>
        <v>19.4221</v>
      </c>
      <c r="L13" s="11">
        <f t="shared" si="1"/>
        <v>24.888200000000005</v>
      </c>
      <c r="M13" s="33">
        <f t="shared" si="1"/>
        <v>46.171100000000003</v>
      </c>
    </row>
    <row r="14" spans="1:13" x14ac:dyDescent="0.25">
      <c r="C14">
        <v>4.8</v>
      </c>
      <c r="D14" s="16" t="s">
        <v>49</v>
      </c>
      <c r="I14" s="32">
        <v>0.05</v>
      </c>
      <c r="J14" s="11">
        <f t="shared" si="1"/>
        <v>16.6309</v>
      </c>
      <c r="K14" s="11">
        <f t="shared" si="1"/>
        <v>21.515500000000003</v>
      </c>
      <c r="L14" s="11">
        <f t="shared" si="1"/>
        <v>30.470600000000005</v>
      </c>
      <c r="M14" s="33">
        <f t="shared" si="1"/>
        <v>65.825800000000001</v>
      </c>
    </row>
    <row r="15" spans="1:13" x14ac:dyDescent="0.25">
      <c r="D15" t="s">
        <v>50</v>
      </c>
      <c r="I15" s="32">
        <v>0.1</v>
      </c>
      <c r="J15" s="11">
        <f t="shared" si="1"/>
        <v>18.956900000000001</v>
      </c>
      <c r="K15" s="11">
        <f t="shared" si="1"/>
        <v>26.1675</v>
      </c>
      <c r="L15" s="11">
        <f t="shared" si="1"/>
        <v>43.845100000000002</v>
      </c>
      <c r="M15" s="33">
        <f t="shared" si="1"/>
        <v>113.27620000000002</v>
      </c>
    </row>
    <row r="16" spans="1:13" x14ac:dyDescent="0.25">
      <c r="I16" s="32">
        <v>0.2</v>
      </c>
      <c r="J16" s="11">
        <f t="shared" si="1"/>
        <v>22.2133</v>
      </c>
      <c r="K16" s="11">
        <f t="shared" si="1"/>
        <v>36.053000000000004</v>
      </c>
      <c r="L16" s="11">
        <f t="shared" si="1"/>
        <v>71.989700000000013</v>
      </c>
      <c r="M16" s="33">
        <f t="shared" si="1"/>
        <v>154.67900000000003</v>
      </c>
    </row>
    <row r="17" spans="9:13" ht="15.75" thickBot="1" x14ac:dyDescent="0.3">
      <c r="I17" s="34">
        <v>0.3</v>
      </c>
      <c r="J17" s="35">
        <f t="shared" si="1"/>
        <v>24.655600000000003</v>
      </c>
      <c r="K17" s="35">
        <f t="shared" si="1"/>
        <v>45.705900000000007</v>
      </c>
      <c r="L17" s="35">
        <f t="shared" si="1"/>
        <v>97.575700000000012</v>
      </c>
      <c r="M17" s="36">
        <f t="shared" si="1"/>
        <v>201.19900000000001</v>
      </c>
    </row>
    <row r="19" spans="9:13" ht="15.75" thickBot="1" x14ac:dyDescent="0.3">
      <c r="I19" t="s">
        <v>65</v>
      </c>
      <c r="J19">
        <f>CALCUL!E14</f>
        <v>9.7690000000000001</v>
      </c>
      <c r="K19" t="s">
        <v>69</v>
      </c>
    </row>
    <row r="20" spans="9:13" x14ac:dyDescent="0.25">
      <c r="I20" s="29" t="s">
        <v>68</v>
      </c>
      <c r="J20" s="21" t="s">
        <v>59</v>
      </c>
      <c r="K20" s="21" t="s">
        <v>60</v>
      </c>
      <c r="L20" s="21" t="s">
        <v>61</v>
      </c>
      <c r="M20" s="22" t="s">
        <v>62</v>
      </c>
    </row>
    <row r="21" spans="9:13" x14ac:dyDescent="0.25">
      <c r="I21" s="32">
        <v>0.01</v>
      </c>
      <c r="J21" s="11">
        <f>$J$19*J3</f>
        <v>6.0567799999999998</v>
      </c>
      <c r="K21" s="11">
        <f t="shared" ref="K21:M21" si="2">$J$19*K3</f>
        <v>12.30894</v>
      </c>
      <c r="L21" s="11">
        <f t="shared" si="2"/>
        <v>15.92347</v>
      </c>
      <c r="M21" s="33">
        <f t="shared" si="2"/>
        <v>24.129430000000003</v>
      </c>
    </row>
    <row r="22" spans="9:13" x14ac:dyDescent="0.25">
      <c r="I22" s="32">
        <v>0.03</v>
      </c>
      <c r="J22" s="11">
        <f t="shared" ref="J22:M22" si="3">$J$19*J4</f>
        <v>11.820489999999999</v>
      </c>
      <c r="K22" s="11">
        <f t="shared" si="3"/>
        <v>16.314229999999998</v>
      </c>
      <c r="L22" s="11">
        <f t="shared" si="3"/>
        <v>20.905660000000001</v>
      </c>
      <c r="M22" s="33">
        <f t="shared" si="3"/>
        <v>38.78293</v>
      </c>
    </row>
    <row r="23" spans="9:13" x14ac:dyDescent="0.25">
      <c r="I23" s="32">
        <v>0.05</v>
      </c>
      <c r="J23" s="11">
        <f t="shared" ref="J23:M23" si="4">$J$19*J5</f>
        <v>13.969669999999999</v>
      </c>
      <c r="K23" s="11">
        <f t="shared" si="4"/>
        <v>18.072649999999999</v>
      </c>
      <c r="L23" s="11">
        <f t="shared" si="4"/>
        <v>25.59478</v>
      </c>
      <c r="M23" s="33">
        <f t="shared" si="4"/>
        <v>55.292540000000002</v>
      </c>
    </row>
    <row r="24" spans="9:13" x14ac:dyDescent="0.25">
      <c r="I24" s="32">
        <v>0.1</v>
      </c>
      <c r="J24" s="11">
        <f t="shared" ref="J24:M24" si="5">$J$19*J6</f>
        <v>15.92347</v>
      </c>
      <c r="K24" s="11">
        <f t="shared" si="5"/>
        <v>21.980250000000002</v>
      </c>
      <c r="L24" s="11">
        <f>$J$19*L6</f>
        <v>36.829129999999999</v>
      </c>
      <c r="M24" s="33">
        <f t="shared" si="5"/>
        <v>95.150059999999996</v>
      </c>
    </row>
    <row r="25" spans="9:13" x14ac:dyDescent="0.25">
      <c r="I25" s="32">
        <v>0.2</v>
      </c>
      <c r="J25" s="11">
        <f t="shared" ref="J25:M25" si="6">$J$19*J7</f>
        <v>18.65879</v>
      </c>
      <c r="K25" s="11">
        <f t="shared" si="6"/>
        <v>30.283900000000003</v>
      </c>
      <c r="L25" s="11">
        <f t="shared" si="6"/>
        <v>60.470110000000005</v>
      </c>
      <c r="M25" s="33">
        <f t="shared" si="6"/>
        <v>129.92770000000002</v>
      </c>
    </row>
    <row r="26" spans="9:13" ht="15.75" thickBot="1" x14ac:dyDescent="0.3">
      <c r="I26" s="34">
        <v>0.3</v>
      </c>
      <c r="J26" s="35">
        <f t="shared" ref="J26:M26" si="7">$J$19*J8</f>
        <v>20.710280000000001</v>
      </c>
      <c r="K26" s="35">
        <f t="shared" si="7"/>
        <v>38.39217</v>
      </c>
      <c r="L26" s="35">
        <f t="shared" si="7"/>
        <v>81.961910000000003</v>
      </c>
      <c r="M26" s="36">
        <f t="shared" si="7"/>
        <v>169.00370000000001</v>
      </c>
    </row>
    <row r="28" spans="9:13" ht="15.75" thickBot="1" x14ac:dyDescent="0.3">
      <c r="I28" t="s">
        <v>70</v>
      </c>
      <c r="J28">
        <v>25.95</v>
      </c>
      <c r="K28" t="s">
        <v>69</v>
      </c>
    </row>
    <row r="29" spans="9:13" x14ac:dyDescent="0.25">
      <c r="I29" s="29" t="s">
        <v>68</v>
      </c>
      <c r="J29" s="30" t="s">
        <v>59</v>
      </c>
      <c r="K29" s="30" t="s">
        <v>60</v>
      </c>
      <c r="L29" s="30" t="s">
        <v>61</v>
      </c>
      <c r="M29" s="31" t="s">
        <v>62</v>
      </c>
    </row>
    <row r="30" spans="9:13" x14ac:dyDescent="0.25">
      <c r="I30" s="32">
        <v>0.01</v>
      </c>
      <c r="J30" s="11">
        <f>$J$28*J3</f>
        <v>16.088999999999999</v>
      </c>
      <c r="K30" s="11">
        <f t="shared" ref="K30:M30" si="8">$J$28*K3</f>
        <v>32.697000000000003</v>
      </c>
      <c r="L30" s="11">
        <f t="shared" si="8"/>
        <v>42.298499999999997</v>
      </c>
      <c r="M30" s="33">
        <f t="shared" si="8"/>
        <v>64.096500000000006</v>
      </c>
    </row>
    <row r="31" spans="9:13" x14ac:dyDescent="0.25">
      <c r="I31" s="32">
        <v>0.03</v>
      </c>
      <c r="J31" s="11">
        <f t="shared" ref="J31:M31" si="9">$J$28*J4</f>
        <v>31.3995</v>
      </c>
      <c r="K31" s="11">
        <f t="shared" si="9"/>
        <v>43.336499999999994</v>
      </c>
      <c r="L31" s="11">
        <f t="shared" si="9"/>
        <v>55.533000000000001</v>
      </c>
      <c r="M31" s="33">
        <f t="shared" si="9"/>
        <v>103.0215</v>
      </c>
    </row>
    <row r="32" spans="9:13" x14ac:dyDescent="0.25">
      <c r="I32" s="32">
        <v>0.05</v>
      </c>
      <c r="J32" s="11">
        <f t="shared" ref="J32:M32" si="10">$J$28*J5</f>
        <v>37.108499999999999</v>
      </c>
      <c r="K32" s="11">
        <f t="shared" si="10"/>
        <v>48.0075</v>
      </c>
      <c r="L32" s="11">
        <f t="shared" si="10"/>
        <v>67.989000000000004</v>
      </c>
      <c r="M32" s="33">
        <f t="shared" si="10"/>
        <v>146.87700000000001</v>
      </c>
    </row>
    <row r="33" spans="9:13" x14ac:dyDescent="0.25">
      <c r="I33" s="32">
        <v>0.1</v>
      </c>
      <c r="J33" s="11">
        <f t="shared" ref="J33:M33" si="11">$J$28*J6</f>
        <v>42.298499999999997</v>
      </c>
      <c r="K33" s="11">
        <f t="shared" si="11"/>
        <v>58.387499999999996</v>
      </c>
      <c r="L33" s="11">
        <f t="shared" si="11"/>
        <v>97.831499999999991</v>
      </c>
      <c r="M33" s="33">
        <f t="shared" si="11"/>
        <v>252.75299999999999</v>
      </c>
    </row>
    <row r="34" spans="9:13" x14ac:dyDescent="0.25">
      <c r="I34" s="32">
        <v>0.2</v>
      </c>
      <c r="J34" s="11">
        <f t="shared" ref="J34:M34" si="12">$J$28*J7</f>
        <v>49.564499999999995</v>
      </c>
      <c r="K34" s="11">
        <f t="shared" si="12"/>
        <v>80.444999999999993</v>
      </c>
      <c r="L34" s="11">
        <f t="shared" si="12"/>
        <v>160.63050000000001</v>
      </c>
      <c r="M34" s="33">
        <f t="shared" si="12"/>
        <v>345.13499999999999</v>
      </c>
    </row>
    <row r="35" spans="9:13" ht="15.75" thickBot="1" x14ac:dyDescent="0.3">
      <c r="I35" s="34">
        <v>0.3</v>
      </c>
      <c r="J35" s="35">
        <f t="shared" ref="J35:M35" si="13">$J$28*J8</f>
        <v>55.014000000000003</v>
      </c>
      <c r="K35" s="35">
        <f t="shared" si="13"/>
        <v>101.98350000000001</v>
      </c>
      <c r="L35" s="35">
        <f t="shared" si="13"/>
        <v>217.72050000000002</v>
      </c>
      <c r="M35" s="36">
        <f t="shared" si="13"/>
        <v>448.935</v>
      </c>
    </row>
  </sheetData>
  <sheetProtection password="CD54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33"/>
  <sheetViews>
    <sheetView workbookViewId="0">
      <selection activeCell="F19" sqref="F19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3</v>
      </c>
      <c r="F1" s="2">
        <f>IF(AND(CALCUL!$C$6='X '!B1,CALCUL!$C$5='X '!A2),'X '!B1,0)</f>
        <v>0</v>
      </c>
    </row>
    <row r="2" spans="1:8" x14ac:dyDescent="0.25">
      <c r="E2" s="1" t="s">
        <v>4</v>
      </c>
      <c r="F2" s="2">
        <f>IF(F1&gt;0,CALCUL!$C$7,0)</f>
        <v>0</v>
      </c>
    </row>
    <row r="3" spans="1:8" x14ac:dyDescent="0.25">
      <c r="E3" s="1" t="s">
        <v>1</v>
      </c>
      <c r="F3" s="9">
        <f>SUM(F12:F33)</f>
        <v>0</v>
      </c>
    </row>
    <row r="4" spans="1:8" x14ac:dyDescent="0.25">
      <c r="E4" s="8" t="s">
        <v>8</v>
      </c>
      <c r="F4" s="10">
        <f>CALCUL!E15</f>
        <v>11.63</v>
      </c>
      <c r="G4" t="s">
        <v>21</v>
      </c>
    </row>
    <row r="5" spans="1:8" x14ac:dyDescent="0.25">
      <c r="A5" s="3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66</v>
      </c>
      <c r="B7" s="1">
        <v>0.62</v>
      </c>
      <c r="C7" s="1">
        <v>1.21</v>
      </c>
      <c r="D7" s="1">
        <v>1.43</v>
      </c>
      <c r="E7" s="1">
        <v>1.63</v>
      </c>
      <c r="F7" s="1">
        <v>1.91</v>
      </c>
      <c r="G7" s="1">
        <v>2.12</v>
      </c>
      <c r="H7" t="s">
        <v>22</v>
      </c>
    </row>
    <row r="8" spans="1:8" x14ac:dyDescent="0.25">
      <c r="A8" s="3"/>
    </row>
    <row r="9" spans="1:8" x14ac:dyDescent="0.25">
      <c r="A9" s="3"/>
    </row>
    <row r="10" spans="1:8" x14ac:dyDescent="0.25">
      <c r="A10" s="4"/>
      <c r="B10" s="2" t="s">
        <v>1</v>
      </c>
      <c r="C10" s="2" t="s">
        <v>2</v>
      </c>
      <c r="F10" t="s">
        <v>1</v>
      </c>
    </row>
    <row r="11" spans="1:8" x14ac:dyDescent="0.25">
      <c r="A11" s="4"/>
      <c r="B11" s="2">
        <v>0</v>
      </c>
      <c r="C11" s="2">
        <v>0</v>
      </c>
      <c r="E11">
        <f>IF(F2&lt;C11,"Diminuer le DN",0)</f>
        <v>0</v>
      </c>
    </row>
    <row r="12" spans="1:8" x14ac:dyDescent="0.25">
      <c r="A12" s="4"/>
      <c r="B12" s="2">
        <v>1</v>
      </c>
      <c r="C12" s="11">
        <f>B7*F4</f>
        <v>7.2106000000000003</v>
      </c>
      <c r="E12">
        <f t="shared" ref="E12:E17" si="0">IF(C12&gt;$F$2,$F$2,0)</f>
        <v>0</v>
      </c>
      <c r="F12">
        <f>IF(AND(E12&gt;0,F2&gt;C11),($F$2-C11)/(C12-C11)*(B12-B11)+B11,IF(F2&lt;C11,B11,0))</f>
        <v>0</v>
      </c>
    </row>
    <row r="13" spans="1:8" x14ac:dyDescent="0.25">
      <c r="A13" s="4"/>
      <c r="B13" s="2">
        <v>3</v>
      </c>
      <c r="C13" s="11">
        <f>C7*F4</f>
        <v>14.0723</v>
      </c>
      <c r="E13">
        <f t="shared" si="0"/>
        <v>0</v>
      </c>
      <c r="F13">
        <f>IF(E13&gt;E12,((($F$2-C12)/(C13-C12))*(B13-B12))+B12,0)</f>
        <v>0</v>
      </c>
    </row>
    <row r="14" spans="1:8" x14ac:dyDescent="0.25">
      <c r="A14" s="4"/>
      <c r="B14" s="2">
        <v>5</v>
      </c>
      <c r="C14" s="11">
        <f>D7*F4</f>
        <v>16.6309</v>
      </c>
      <c r="E14">
        <f t="shared" si="0"/>
        <v>0</v>
      </c>
      <c r="F14">
        <f>IF(E14&gt;E13,((($F$2-C13)/(C14-C13))*(B14-B13))+B13,0)</f>
        <v>0</v>
      </c>
    </row>
    <row r="15" spans="1:8" x14ac:dyDescent="0.25">
      <c r="A15" s="4"/>
      <c r="B15" s="2">
        <v>10</v>
      </c>
      <c r="C15" s="11">
        <f>E7*F4</f>
        <v>18.956900000000001</v>
      </c>
      <c r="E15">
        <f t="shared" si="0"/>
        <v>0</v>
      </c>
      <c r="F15">
        <f>IF(E15&gt;E14,($F$2-C14)/(C15-C14)*(B15-B14)+B14,0)</f>
        <v>0</v>
      </c>
    </row>
    <row r="16" spans="1:8" x14ac:dyDescent="0.25">
      <c r="A16" s="4"/>
      <c r="B16" s="2">
        <v>20</v>
      </c>
      <c r="C16" s="11">
        <f>F7*F4</f>
        <v>22.2133</v>
      </c>
      <c r="E16">
        <f t="shared" si="0"/>
        <v>0</v>
      </c>
      <c r="F16">
        <f>IF(E16&gt;E15,($F$2-C15)/(C16-C15)*(B16-B15)+B15,0)</f>
        <v>0</v>
      </c>
    </row>
    <row r="17" spans="1:11" x14ac:dyDescent="0.25">
      <c r="A17" s="4"/>
      <c r="B17" s="2">
        <v>30</v>
      </c>
      <c r="C17" s="11">
        <f>G7*F4</f>
        <v>24.655600000000003</v>
      </c>
      <c r="E17">
        <f t="shared" si="0"/>
        <v>0</v>
      </c>
      <c r="F17">
        <f>IF(E17&gt;E16,($F$2-C16)/(C17-C16)*(B17-B16)+B16,0)</f>
        <v>0</v>
      </c>
    </row>
    <row r="18" spans="1:11" x14ac:dyDescent="0.25">
      <c r="A18" s="4"/>
      <c r="H18" s="3"/>
      <c r="I18" s="3"/>
      <c r="J18" s="3"/>
      <c r="K18" s="3"/>
    </row>
    <row r="19" spans="1:11" x14ac:dyDescent="0.25">
      <c r="A19" s="4"/>
      <c r="H19" s="3"/>
      <c r="I19" s="28"/>
      <c r="J19" s="3"/>
      <c r="K19" s="3"/>
    </row>
    <row r="20" spans="1:11" x14ac:dyDescent="0.25">
      <c r="A20" s="4"/>
      <c r="H20" s="3"/>
      <c r="I20" s="28"/>
      <c r="J20" s="3"/>
      <c r="K20" s="3"/>
    </row>
    <row r="21" spans="1:11" x14ac:dyDescent="0.25">
      <c r="A21" s="4"/>
      <c r="H21" s="3"/>
      <c r="I21" s="28"/>
      <c r="J21" s="3"/>
      <c r="K21" s="3"/>
    </row>
    <row r="22" spans="1:11" x14ac:dyDescent="0.25">
      <c r="A22" s="4"/>
      <c r="H22" s="3"/>
      <c r="I22" s="28"/>
      <c r="J22" s="3"/>
      <c r="K22" s="3"/>
    </row>
    <row r="23" spans="1:11" x14ac:dyDescent="0.25">
      <c r="A23" s="4"/>
      <c r="H23" s="3"/>
      <c r="I23" s="28"/>
      <c r="J23" s="3"/>
      <c r="K23" s="3"/>
    </row>
    <row r="24" spans="1:11" x14ac:dyDescent="0.25">
      <c r="A24" s="4"/>
      <c r="H24" s="3"/>
      <c r="I24" s="28"/>
      <c r="J24" s="3"/>
      <c r="K24" s="3"/>
    </row>
    <row r="25" spans="1:11" x14ac:dyDescent="0.25">
      <c r="A25" s="4"/>
      <c r="H25" s="3"/>
      <c r="I25" s="3"/>
      <c r="J25" s="3"/>
      <c r="K25" s="3"/>
    </row>
    <row r="26" spans="1:11" x14ac:dyDescent="0.25">
      <c r="A26" s="4"/>
      <c r="H26" s="3"/>
      <c r="I26" s="3"/>
      <c r="J26" s="3"/>
      <c r="K26" s="3"/>
    </row>
    <row r="27" spans="1:11" x14ac:dyDescent="0.25">
      <c r="A27" s="4"/>
      <c r="H27" s="3"/>
      <c r="I27" s="3"/>
      <c r="J27" s="3"/>
      <c r="K27" s="3"/>
    </row>
    <row r="28" spans="1:11" x14ac:dyDescent="0.25">
      <c r="A28" s="4"/>
      <c r="H28" s="3"/>
      <c r="I28" s="3"/>
      <c r="J28" s="3"/>
      <c r="K28" s="3"/>
    </row>
    <row r="29" spans="1:11" x14ac:dyDescent="0.25">
      <c r="A29" s="4"/>
    </row>
    <row r="30" spans="1:11" x14ac:dyDescent="0.25">
      <c r="A30" s="4"/>
    </row>
    <row r="31" spans="1:11" x14ac:dyDescent="0.25">
      <c r="A31" s="4"/>
    </row>
    <row r="32" spans="1:11" x14ac:dyDescent="0.25">
      <c r="A32" s="4"/>
    </row>
    <row r="33" spans="1:1" x14ac:dyDescent="0.25">
      <c r="A33" s="3"/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7"/>
  <sheetViews>
    <sheetView workbookViewId="0">
      <selection activeCell="B1" sqref="B1:B1048576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5</v>
      </c>
      <c r="F1" s="2">
        <f>IF(AND(CALCUL!C6='X '!B2,'X '!A2=CALCUL!C5),'X '!B2,0)</f>
        <v>0</v>
      </c>
    </row>
    <row r="2" spans="1:8" x14ac:dyDescent="0.25">
      <c r="E2" s="1" t="s">
        <v>4</v>
      </c>
      <c r="F2" s="2">
        <f>IF(F1&gt;0,CALCUL!C7,0)</f>
        <v>0</v>
      </c>
    </row>
    <row r="3" spans="1:8" x14ac:dyDescent="0.25">
      <c r="E3" s="1" t="s">
        <v>1</v>
      </c>
      <c r="F3" s="2">
        <f>SUM(F12:F17)</f>
        <v>0</v>
      </c>
    </row>
    <row r="4" spans="1:8" x14ac:dyDescent="0.25">
      <c r="E4" s="1" t="s">
        <v>8</v>
      </c>
      <c r="F4" s="2">
        <f>CALCUL!E15</f>
        <v>11.63</v>
      </c>
      <c r="G4" t="str">
        <f>CALCUL!F15</f>
        <v>kWh/Nm³</v>
      </c>
    </row>
    <row r="5" spans="1:8" x14ac:dyDescent="0.25">
      <c r="E5" s="3"/>
      <c r="F5" s="4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72</v>
      </c>
      <c r="B7" s="1">
        <v>1.26</v>
      </c>
      <c r="C7" s="1">
        <v>1.67</v>
      </c>
      <c r="D7" s="1">
        <v>1.85</v>
      </c>
      <c r="E7" s="1">
        <v>2.25</v>
      </c>
      <c r="F7" s="1">
        <v>3.1</v>
      </c>
      <c r="G7" s="1">
        <v>3.93</v>
      </c>
      <c r="H7" t="s">
        <v>22</v>
      </c>
    </row>
    <row r="8" spans="1:8" x14ac:dyDescent="0.25">
      <c r="A8" s="14"/>
      <c r="B8" s="3"/>
      <c r="C8" s="3"/>
      <c r="D8" s="3"/>
      <c r="E8" s="3"/>
      <c r="F8" s="3"/>
      <c r="G8" s="3"/>
    </row>
    <row r="10" spans="1:8" x14ac:dyDescent="0.25">
      <c r="B10" s="2" t="s">
        <v>1</v>
      </c>
      <c r="C10" s="2" t="s">
        <v>2</v>
      </c>
      <c r="F10" t="s">
        <v>1</v>
      </c>
    </row>
    <row r="11" spans="1:8" x14ac:dyDescent="0.25">
      <c r="B11" s="2">
        <v>0</v>
      </c>
      <c r="C11" s="2">
        <v>0</v>
      </c>
      <c r="E11">
        <f>IF(F2&lt;C11,"Diminuer le DN",0)</f>
        <v>0</v>
      </c>
    </row>
    <row r="12" spans="1:8" x14ac:dyDescent="0.25">
      <c r="B12" s="2">
        <v>1</v>
      </c>
      <c r="C12" s="11">
        <f>B7*F4</f>
        <v>14.6538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8" x14ac:dyDescent="0.25">
      <c r="B13" s="2">
        <v>3</v>
      </c>
      <c r="C13" s="11">
        <f>C7*F4</f>
        <v>19.4221</v>
      </c>
      <c r="E13">
        <f>IF(C13&gt;$F$2,$F$2,0)</f>
        <v>0</v>
      </c>
      <c r="F13">
        <f>IF(E13&gt;E12,($F$2-C12)/(C13-C12)*(B13-B12)+B12,0)</f>
        <v>0</v>
      </c>
    </row>
    <row r="14" spans="1:8" x14ac:dyDescent="0.25">
      <c r="B14" s="2">
        <v>5</v>
      </c>
      <c r="C14" s="11">
        <f>D7*F4</f>
        <v>21.515500000000003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8" x14ac:dyDescent="0.25">
      <c r="B15" s="2">
        <v>10</v>
      </c>
      <c r="C15" s="11">
        <f>E7*F4</f>
        <v>26.1675</v>
      </c>
      <c r="E15">
        <f t="shared" si="0"/>
        <v>0</v>
      </c>
      <c r="F15">
        <f t="shared" si="1"/>
        <v>0</v>
      </c>
    </row>
    <row r="16" spans="1:8" x14ac:dyDescent="0.25">
      <c r="B16" s="2">
        <v>20</v>
      </c>
      <c r="C16" s="11">
        <f>F7*F4</f>
        <v>36.053000000000004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45.705900000000007</v>
      </c>
      <c r="E17">
        <f>IF(C17&gt;$F$2,$F$2,0)</f>
        <v>0</v>
      </c>
      <c r="F17">
        <f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7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6</v>
      </c>
      <c r="F1" s="2">
        <f>IF(AND(CALCUL!C6='X '!B3,'X '!A2=CALCUL!C5),'X '!B3,0)</f>
        <v>0</v>
      </c>
    </row>
    <row r="2" spans="1:8" x14ac:dyDescent="0.25">
      <c r="E2" s="1" t="s">
        <v>4</v>
      </c>
      <c r="F2" s="2">
        <f>IF(F1&gt;0,CALCUL!C7,0)</f>
        <v>0</v>
      </c>
    </row>
    <row r="3" spans="1:8" x14ac:dyDescent="0.25">
      <c r="E3" s="1" t="s">
        <v>1</v>
      </c>
      <c r="F3" s="2">
        <f>SUM(F12:F17)</f>
        <v>0</v>
      </c>
    </row>
    <row r="4" spans="1:8" x14ac:dyDescent="0.25">
      <c r="E4" s="1" t="s">
        <v>8</v>
      </c>
      <c r="F4" s="2">
        <f>CALCUL!E15</f>
        <v>11.63</v>
      </c>
      <c r="G4" t="str">
        <f>CALCUL!F15</f>
        <v>kWh/Nm³</v>
      </c>
    </row>
    <row r="5" spans="1:8" x14ac:dyDescent="0.25">
      <c r="E5" s="3"/>
      <c r="F5" s="4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61</v>
      </c>
      <c r="B7" s="1">
        <v>1.63</v>
      </c>
      <c r="C7" s="1">
        <v>2.14</v>
      </c>
      <c r="D7" s="1">
        <v>2.62</v>
      </c>
      <c r="E7" s="1">
        <v>3.77</v>
      </c>
      <c r="F7" s="1">
        <v>6.19</v>
      </c>
      <c r="G7" s="1">
        <v>8.39</v>
      </c>
      <c r="H7" t="s">
        <v>22</v>
      </c>
    </row>
    <row r="8" spans="1:8" x14ac:dyDescent="0.25">
      <c r="E8" s="3"/>
      <c r="F8" s="4"/>
    </row>
    <row r="10" spans="1:8" x14ac:dyDescent="0.25">
      <c r="B10" s="2" t="s">
        <v>1</v>
      </c>
      <c r="C10" s="2" t="s">
        <v>2</v>
      </c>
      <c r="F10" t="s">
        <v>1</v>
      </c>
    </row>
    <row r="11" spans="1:8" x14ac:dyDescent="0.25">
      <c r="B11" s="2">
        <v>0</v>
      </c>
      <c r="C11" s="2">
        <v>0</v>
      </c>
      <c r="E11">
        <f>IF(F2&lt;C11,"Diminuer le DN",0)</f>
        <v>0</v>
      </c>
    </row>
    <row r="12" spans="1:8" x14ac:dyDescent="0.25">
      <c r="B12" s="2">
        <v>1</v>
      </c>
      <c r="C12" s="11">
        <f>B7*F4</f>
        <v>18.956900000000001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8" x14ac:dyDescent="0.25">
      <c r="B13" s="2">
        <v>3</v>
      </c>
      <c r="C13" s="11">
        <f>C7*F4</f>
        <v>24.888200000000005</v>
      </c>
      <c r="E13">
        <f>IF(C13&gt;$F$2,$F$2,0)</f>
        <v>0</v>
      </c>
      <c r="F13">
        <f>IF(E13&gt;E12,($F$2-C12)/(C13-C12)*(B13-B12)+B12,0)</f>
        <v>0</v>
      </c>
    </row>
    <row r="14" spans="1:8" x14ac:dyDescent="0.25">
      <c r="B14" s="2">
        <v>5</v>
      </c>
      <c r="C14" s="11">
        <f>D7*F4</f>
        <v>30.470600000000005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8" x14ac:dyDescent="0.25">
      <c r="B15" s="2">
        <v>10</v>
      </c>
      <c r="C15" s="11">
        <f>E7*F4</f>
        <v>43.845100000000002</v>
      </c>
      <c r="E15">
        <f>IF(C15&gt;$F$2,$F$2,0)</f>
        <v>0</v>
      </c>
      <c r="F15">
        <f t="shared" si="1"/>
        <v>0</v>
      </c>
    </row>
    <row r="16" spans="1:8" x14ac:dyDescent="0.25">
      <c r="B16" s="2">
        <v>20</v>
      </c>
      <c r="C16" s="11">
        <f>F7*F4</f>
        <v>71.989700000000013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97.575700000000012</v>
      </c>
      <c r="E17">
        <f t="shared" ref="E17" si="2">IF(C17&gt;$F$2,$F$2,0)</f>
        <v>0</v>
      </c>
      <c r="F17">
        <f t="shared" ref="F17" si="3"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7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7</v>
      </c>
      <c r="F1" s="2">
        <f>IF(AND(CALCUL!C6='X '!B4,'X '!A2=CALCUL!C5),'X '!B4,0)</f>
        <v>0</v>
      </c>
    </row>
    <row r="2" spans="1:8" x14ac:dyDescent="0.25">
      <c r="E2" s="1" t="s">
        <v>4</v>
      </c>
      <c r="F2" s="2">
        <f>IF(F1&gt;0,CALCUL!C7,0)</f>
        <v>0</v>
      </c>
    </row>
    <row r="3" spans="1:8" x14ac:dyDescent="0.25">
      <c r="E3" s="1" t="s">
        <v>1</v>
      </c>
      <c r="F3" s="2">
        <f>SUM(F12:F17)</f>
        <v>0</v>
      </c>
    </row>
    <row r="4" spans="1:8" x14ac:dyDescent="0.25">
      <c r="E4" s="1" t="s">
        <v>8</v>
      </c>
      <c r="F4" s="2">
        <f>CALCUL!E15</f>
        <v>11.63</v>
      </c>
      <c r="G4" t="str">
        <f>CALCUL!F15</f>
        <v>kWh/Nm³</v>
      </c>
    </row>
    <row r="5" spans="1:8" x14ac:dyDescent="0.25">
      <c r="E5" s="3"/>
      <c r="F5" s="4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62</v>
      </c>
      <c r="B7" s="1">
        <v>2.4700000000000002</v>
      </c>
      <c r="C7" s="1">
        <v>3.97</v>
      </c>
      <c r="D7" s="1">
        <v>5.66</v>
      </c>
      <c r="E7" s="1">
        <v>9.74</v>
      </c>
      <c r="F7" s="1">
        <v>13.3</v>
      </c>
      <c r="G7" s="1">
        <v>17.3</v>
      </c>
      <c r="H7" t="s">
        <v>22</v>
      </c>
    </row>
    <row r="8" spans="1:8" x14ac:dyDescent="0.25">
      <c r="E8" s="3"/>
      <c r="F8" s="4"/>
    </row>
    <row r="10" spans="1:8" x14ac:dyDescent="0.25">
      <c r="B10" s="2" t="s">
        <v>1</v>
      </c>
      <c r="C10" s="2" t="s">
        <v>2</v>
      </c>
      <c r="F10" t="s">
        <v>1</v>
      </c>
    </row>
    <row r="11" spans="1:8" x14ac:dyDescent="0.25">
      <c r="B11" s="2">
        <v>0</v>
      </c>
      <c r="C11" s="2">
        <v>0</v>
      </c>
      <c r="E11">
        <f>IF(F2&lt;C11,"Diminuer le DN",0)</f>
        <v>0</v>
      </c>
    </row>
    <row r="12" spans="1:8" x14ac:dyDescent="0.25">
      <c r="B12" s="2">
        <v>1</v>
      </c>
      <c r="C12" s="11">
        <f>B7*F4</f>
        <v>28.726100000000006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8" x14ac:dyDescent="0.25">
      <c r="B13" s="2">
        <v>3</v>
      </c>
      <c r="C13" s="11">
        <f>C7*F4</f>
        <v>46.171100000000003</v>
      </c>
      <c r="E13">
        <f>IF(C13&gt;$F$2,$F$2,0)</f>
        <v>0</v>
      </c>
      <c r="F13">
        <f>IF(E13&gt;E12,($F$2-C12)/(C13-C12)*(B13-B12)+B12,0)</f>
        <v>0</v>
      </c>
    </row>
    <row r="14" spans="1:8" x14ac:dyDescent="0.25">
      <c r="B14" s="2">
        <v>5</v>
      </c>
      <c r="C14" s="11">
        <f>D7*F4</f>
        <v>65.825800000000001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8" x14ac:dyDescent="0.25">
      <c r="B15" s="2">
        <v>10</v>
      </c>
      <c r="C15" s="11">
        <f>E7*F4</f>
        <v>113.27620000000002</v>
      </c>
      <c r="E15">
        <f t="shared" si="0"/>
        <v>0</v>
      </c>
      <c r="F15">
        <f t="shared" si="1"/>
        <v>0</v>
      </c>
    </row>
    <row r="16" spans="1:8" x14ac:dyDescent="0.25">
      <c r="B16" s="2">
        <v>20</v>
      </c>
      <c r="C16" s="11">
        <f>F7*F4</f>
        <v>154.67900000000003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201.19900000000001</v>
      </c>
      <c r="E17">
        <f>IF(C17&gt;$F$2,$F$2,0)</f>
        <v>0</v>
      </c>
      <c r="F17">
        <f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33"/>
  <sheetViews>
    <sheetView workbookViewId="0">
      <selection activeCell="H4" sqref="H4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3</v>
      </c>
      <c r="F1" s="2">
        <f>IF(AND(CALCUL!$C$6='X '!B1,CALCUL!C5='X '!A1),'X '!B1,0)</f>
        <v>0</v>
      </c>
    </row>
    <row r="2" spans="1:8" x14ac:dyDescent="0.25">
      <c r="E2" s="1" t="s">
        <v>4</v>
      </c>
      <c r="F2" s="2">
        <f>IF(F1&gt;0,CALCUL!$C$7,0)</f>
        <v>0</v>
      </c>
    </row>
    <row r="3" spans="1:8" x14ac:dyDescent="0.25">
      <c r="E3" s="1" t="s">
        <v>1</v>
      </c>
      <c r="F3" s="2">
        <f>SUM(F12:F33)</f>
        <v>0</v>
      </c>
    </row>
    <row r="4" spans="1:8" x14ac:dyDescent="0.25">
      <c r="E4" s="8" t="s">
        <v>8</v>
      </c>
      <c r="F4" s="10">
        <f>CALCUL!E14</f>
        <v>9.7690000000000001</v>
      </c>
      <c r="G4" t="s">
        <v>21</v>
      </c>
    </row>
    <row r="5" spans="1:8" x14ac:dyDescent="0.25">
      <c r="A5" s="3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59</v>
      </c>
      <c r="B7" s="1">
        <v>0.62</v>
      </c>
      <c r="C7" s="1">
        <v>1.21</v>
      </c>
      <c r="D7" s="1">
        <v>1.43</v>
      </c>
      <c r="E7" s="1">
        <v>1.63</v>
      </c>
      <c r="F7" s="1">
        <v>1.91</v>
      </c>
      <c r="G7" s="1">
        <v>2.12</v>
      </c>
      <c r="H7" t="s">
        <v>22</v>
      </c>
    </row>
    <row r="8" spans="1:8" x14ac:dyDescent="0.25">
      <c r="A8" s="3"/>
    </row>
    <row r="9" spans="1:8" x14ac:dyDescent="0.25">
      <c r="A9" s="3"/>
    </row>
    <row r="10" spans="1:8" x14ac:dyDescent="0.25">
      <c r="A10" s="4"/>
      <c r="B10" s="2" t="s">
        <v>1</v>
      </c>
      <c r="C10" s="2" t="s">
        <v>2</v>
      </c>
      <c r="F10" t="s">
        <v>1</v>
      </c>
    </row>
    <row r="11" spans="1:8" x14ac:dyDescent="0.25">
      <c r="A11" s="4"/>
      <c r="B11" s="2">
        <v>0</v>
      </c>
      <c r="C11" s="2">
        <v>0</v>
      </c>
      <c r="E11">
        <f>IF(F2&lt;C11,"Diminuer le DN",0)</f>
        <v>0</v>
      </c>
    </row>
    <row r="12" spans="1:8" x14ac:dyDescent="0.25">
      <c r="A12" s="4"/>
      <c r="B12" s="2">
        <v>1</v>
      </c>
      <c r="C12" s="11">
        <f>B7*F4</f>
        <v>6.0567799999999998</v>
      </c>
      <c r="E12">
        <f t="shared" ref="E12:E17" si="0">IF(C12&gt;$F$2,$F$2,0)</f>
        <v>0</v>
      </c>
      <c r="F12">
        <f>IF(AND(E12&gt;0,F2&gt;C11),($F$2-C11)/(C12-C11)*(B12-B11)+B11,IF(F2&lt;C11,B11,0))</f>
        <v>0</v>
      </c>
    </row>
    <row r="13" spans="1:8" x14ac:dyDescent="0.25">
      <c r="A13" s="4"/>
      <c r="B13" s="2">
        <v>3</v>
      </c>
      <c r="C13" s="11">
        <f>C7*F4</f>
        <v>11.820489999999999</v>
      </c>
      <c r="E13">
        <f t="shared" si="0"/>
        <v>0</v>
      </c>
      <c r="F13">
        <f>IF(E13&gt;E12,((($F$2-C12)/(C13-C12))*(B13-B12))+B12,0)</f>
        <v>0</v>
      </c>
    </row>
    <row r="14" spans="1:8" x14ac:dyDescent="0.25">
      <c r="A14" s="4"/>
      <c r="B14" s="2">
        <v>5</v>
      </c>
      <c r="C14" s="11">
        <f>D7*F4</f>
        <v>13.969669999999999</v>
      </c>
      <c r="E14">
        <f t="shared" si="0"/>
        <v>0</v>
      </c>
      <c r="F14">
        <f>IF(E14&gt;E13,((($F$2-C13)/(C14-C13))*(B14-B13))+B13,0)</f>
        <v>0</v>
      </c>
    </row>
    <row r="15" spans="1:8" x14ac:dyDescent="0.25">
      <c r="A15" s="4"/>
      <c r="B15" s="2">
        <v>10</v>
      </c>
      <c r="C15" s="11">
        <f>E7*F4</f>
        <v>15.92347</v>
      </c>
      <c r="E15">
        <f t="shared" si="0"/>
        <v>0</v>
      </c>
      <c r="F15">
        <f>IF(E15&gt;E14,($F$2-C14)/(C15-C14)*(B15-B14)+B14,0)</f>
        <v>0</v>
      </c>
    </row>
    <row r="16" spans="1:8" x14ac:dyDescent="0.25">
      <c r="A16" s="4"/>
      <c r="B16" s="2">
        <v>20</v>
      </c>
      <c r="C16" s="11">
        <f>F7*F4</f>
        <v>18.65879</v>
      </c>
      <c r="E16">
        <f t="shared" si="0"/>
        <v>0</v>
      </c>
      <c r="F16">
        <f>IF(E16&gt;E15,($F$2-C15)/(C16-C15)*(B16-B15)+B15,0)</f>
        <v>0</v>
      </c>
    </row>
    <row r="17" spans="1:6" x14ac:dyDescent="0.25">
      <c r="A17" s="4"/>
      <c r="B17" s="2">
        <v>30</v>
      </c>
      <c r="C17" s="11">
        <f>G7*F4</f>
        <v>20.710280000000001</v>
      </c>
      <c r="E17">
        <f t="shared" si="0"/>
        <v>0</v>
      </c>
      <c r="F17">
        <f>IF(E17&gt;E16,($F$2-C16)/(C17-C16)*(B17-B16)+B16,0)</f>
        <v>0</v>
      </c>
    </row>
    <row r="18" spans="1:6" x14ac:dyDescent="0.25">
      <c r="A18" s="4"/>
    </row>
    <row r="19" spans="1:6" x14ac:dyDescent="0.25">
      <c r="A19" s="4"/>
    </row>
    <row r="20" spans="1:6" x14ac:dyDescent="0.25">
      <c r="A20" s="4"/>
    </row>
    <row r="21" spans="1:6" x14ac:dyDescent="0.25">
      <c r="A21" s="4"/>
    </row>
    <row r="22" spans="1:6" x14ac:dyDescent="0.25">
      <c r="A22" s="4"/>
    </row>
    <row r="23" spans="1:6" x14ac:dyDescent="0.25">
      <c r="A23" s="4"/>
    </row>
    <row r="24" spans="1:6" x14ac:dyDescent="0.25">
      <c r="A24" s="4"/>
    </row>
    <row r="25" spans="1:6" x14ac:dyDescent="0.25">
      <c r="A25" s="4"/>
    </row>
    <row r="26" spans="1:6" x14ac:dyDescent="0.25">
      <c r="A26" s="4"/>
    </row>
    <row r="27" spans="1:6" x14ac:dyDescent="0.25">
      <c r="A27" s="4"/>
    </row>
    <row r="28" spans="1:6" x14ac:dyDescent="0.25">
      <c r="A28" s="4"/>
    </row>
    <row r="29" spans="1:6" x14ac:dyDescent="0.25">
      <c r="A29" s="4"/>
    </row>
    <row r="30" spans="1:6" x14ac:dyDescent="0.25">
      <c r="A30" s="4"/>
    </row>
    <row r="31" spans="1:6" x14ac:dyDescent="0.25">
      <c r="A31" s="4"/>
    </row>
    <row r="32" spans="1:6" x14ac:dyDescent="0.25">
      <c r="A32" s="4"/>
    </row>
    <row r="33" spans="1:1" x14ac:dyDescent="0.25">
      <c r="A33" s="3"/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7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5</v>
      </c>
      <c r="F1" s="2">
        <f>IF(AND(CALCUL!C6='X '!B2,'X '!A1=CALCUL!C5),'X '!B2,0)</f>
        <v>0</v>
      </c>
    </row>
    <row r="2" spans="1:8" x14ac:dyDescent="0.25">
      <c r="E2" s="1" t="s">
        <v>4</v>
      </c>
      <c r="F2" s="2">
        <f>IF(F1&gt;0,CALCUL!C7,0)</f>
        <v>0</v>
      </c>
    </row>
    <row r="3" spans="1:8" x14ac:dyDescent="0.25">
      <c r="E3" s="1" t="s">
        <v>1</v>
      </c>
      <c r="F3" s="2">
        <f>SUM(F12:F17)</f>
        <v>0</v>
      </c>
    </row>
    <row r="4" spans="1:8" x14ac:dyDescent="0.25">
      <c r="E4" s="1" t="s">
        <v>8</v>
      </c>
      <c r="F4" s="2">
        <f>CALCUL!E14</f>
        <v>9.7690000000000001</v>
      </c>
      <c r="G4" t="str">
        <f>CALCUL!F15</f>
        <v>kWh/Nm³</v>
      </c>
    </row>
    <row r="5" spans="1:8" x14ac:dyDescent="0.25">
      <c r="E5" s="3"/>
      <c r="F5" s="4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72</v>
      </c>
      <c r="B7" s="1">
        <v>1.26</v>
      </c>
      <c r="C7" s="1">
        <v>1.67</v>
      </c>
      <c r="D7" s="1">
        <v>1.85</v>
      </c>
      <c r="E7" s="1">
        <v>2.25</v>
      </c>
      <c r="F7" s="1">
        <v>3.1</v>
      </c>
      <c r="G7" s="1">
        <v>3.93</v>
      </c>
      <c r="H7" t="s">
        <v>22</v>
      </c>
    </row>
    <row r="8" spans="1:8" x14ac:dyDescent="0.25">
      <c r="A8" s="14"/>
      <c r="B8" s="3"/>
      <c r="C8" s="3"/>
      <c r="D8" s="3"/>
      <c r="E8" s="3"/>
      <c r="F8" s="3"/>
      <c r="G8" s="3"/>
    </row>
    <row r="10" spans="1:8" x14ac:dyDescent="0.25">
      <c r="B10" s="2" t="s">
        <v>1</v>
      </c>
      <c r="C10" s="2" t="s">
        <v>2</v>
      </c>
      <c r="F10" t="s">
        <v>1</v>
      </c>
    </row>
    <row r="11" spans="1:8" x14ac:dyDescent="0.25">
      <c r="B11" s="2">
        <v>0</v>
      </c>
      <c r="C11" s="2">
        <v>0</v>
      </c>
      <c r="E11">
        <f>IF(F2&lt;C11,"Diminuer le DN",0)</f>
        <v>0</v>
      </c>
    </row>
    <row r="12" spans="1:8" x14ac:dyDescent="0.25">
      <c r="B12" s="2">
        <v>1</v>
      </c>
      <c r="C12" s="11">
        <f>B7*F4</f>
        <v>12.30894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8" x14ac:dyDescent="0.25">
      <c r="B13" s="2">
        <v>3</v>
      </c>
      <c r="C13" s="11">
        <f>C7*F4</f>
        <v>16.314229999999998</v>
      </c>
      <c r="E13">
        <f>IF(C13&gt;$F$2,$F$2,0)</f>
        <v>0</v>
      </c>
      <c r="F13">
        <f>IF(E13&gt;E12,($F$2-C12)/(C13-C12)*(B13-B12)+B12,0)</f>
        <v>0</v>
      </c>
    </row>
    <row r="14" spans="1:8" x14ac:dyDescent="0.25">
      <c r="B14" s="2">
        <v>5</v>
      </c>
      <c r="C14" s="11">
        <f>D7*F4</f>
        <v>18.072649999999999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8" x14ac:dyDescent="0.25">
      <c r="B15" s="2">
        <v>10</v>
      </c>
      <c r="C15" s="11">
        <f>E7*F4</f>
        <v>21.980250000000002</v>
      </c>
      <c r="E15">
        <f t="shared" si="0"/>
        <v>0</v>
      </c>
      <c r="F15">
        <f t="shared" si="1"/>
        <v>0</v>
      </c>
    </row>
    <row r="16" spans="1:8" x14ac:dyDescent="0.25">
      <c r="B16" s="2">
        <v>20</v>
      </c>
      <c r="C16" s="11">
        <f>F7*F4</f>
        <v>30.283900000000003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38.39217</v>
      </c>
      <c r="E17">
        <f>IF(C17&gt;$F$2,$F$2,0)</f>
        <v>0</v>
      </c>
      <c r="F17">
        <f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7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6</v>
      </c>
      <c r="F1" s="2">
        <f>IF(AND(CALCUL!C6='X '!B3,'X '!A1=CALCUL!C5),'X '!B3,0)</f>
        <v>0</v>
      </c>
    </row>
    <row r="2" spans="1:8" x14ac:dyDescent="0.25">
      <c r="E2" s="1" t="s">
        <v>4</v>
      </c>
      <c r="F2" s="2">
        <f>IF(F1&gt;0,CALCUL!C7,0)</f>
        <v>0</v>
      </c>
    </row>
    <row r="3" spans="1:8" x14ac:dyDescent="0.25">
      <c r="E3" s="1" t="s">
        <v>1</v>
      </c>
      <c r="F3" s="2">
        <f>SUM(F12:F17)</f>
        <v>0</v>
      </c>
    </row>
    <row r="4" spans="1:8" x14ac:dyDescent="0.25">
      <c r="E4" s="1" t="s">
        <v>8</v>
      </c>
      <c r="F4" s="2">
        <f>CALCUL!E14</f>
        <v>9.7690000000000001</v>
      </c>
      <c r="G4" t="str">
        <f>CALCUL!F15</f>
        <v>kWh/Nm³</v>
      </c>
    </row>
    <row r="5" spans="1:8" x14ac:dyDescent="0.25">
      <c r="E5" s="3"/>
      <c r="F5" s="4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73</v>
      </c>
      <c r="B7" s="1">
        <v>1.63</v>
      </c>
      <c r="C7" s="1">
        <v>2.14</v>
      </c>
      <c r="D7" s="1">
        <v>2.62</v>
      </c>
      <c r="E7" s="1">
        <v>3.77</v>
      </c>
      <c r="F7" s="1">
        <v>6.19</v>
      </c>
      <c r="G7" s="1">
        <v>8.39</v>
      </c>
      <c r="H7" t="s">
        <v>22</v>
      </c>
    </row>
    <row r="8" spans="1:8" x14ac:dyDescent="0.25">
      <c r="E8" s="3"/>
      <c r="F8" s="4"/>
    </row>
    <row r="10" spans="1:8" x14ac:dyDescent="0.25">
      <c r="B10" s="2" t="s">
        <v>1</v>
      </c>
      <c r="C10" s="2" t="s">
        <v>2</v>
      </c>
      <c r="F10" t="s">
        <v>1</v>
      </c>
    </row>
    <row r="11" spans="1:8" x14ac:dyDescent="0.25">
      <c r="B11" s="2">
        <v>0</v>
      </c>
      <c r="C11" s="2">
        <v>0</v>
      </c>
      <c r="E11">
        <f>IF(F2&lt;C11,"Diminuer le DN",0)</f>
        <v>0</v>
      </c>
    </row>
    <row r="12" spans="1:8" x14ac:dyDescent="0.25">
      <c r="B12" s="2">
        <v>1</v>
      </c>
      <c r="C12" s="11">
        <f>B7*F4</f>
        <v>15.92347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8" x14ac:dyDescent="0.25">
      <c r="B13" s="2">
        <v>3</v>
      </c>
      <c r="C13" s="11">
        <f>C7*F4</f>
        <v>20.905660000000001</v>
      </c>
      <c r="E13">
        <f>IF(C13&gt;$F$2,$F$2,0)</f>
        <v>0</v>
      </c>
      <c r="F13">
        <f>IF(E13&gt;E12,($F$2-C12)/(C13-C12)*(B13-B12)+B12,0)</f>
        <v>0</v>
      </c>
    </row>
    <row r="14" spans="1:8" x14ac:dyDescent="0.25">
      <c r="B14" s="2">
        <v>5</v>
      </c>
      <c r="C14" s="11">
        <f>D7*F4</f>
        <v>25.59478</v>
      </c>
      <c r="E14">
        <f t="shared" ref="E14:E17" si="0">IF(C14&gt;$F$2,$F$2,0)</f>
        <v>0</v>
      </c>
      <c r="F14">
        <f t="shared" ref="F14:F17" si="1">IF(E14&gt;E13,($F$2-C13)/(C14-C13)*(B14-B13)+B13,0)</f>
        <v>0</v>
      </c>
    </row>
    <row r="15" spans="1:8" x14ac:dyDescent="0.25">
      <c r="B15" s="2">
        <v>10</v>
      </c>
      <c r="C15" s="11">
        <f>E7*F4</f>
        <v>36.829129999999999</v>
      </c>
      <c r="E15">
        <f t="shared" si="0"/>
        <v>0</v>
      </c>
      <c r="F15">
        <f t="shared" si="1"/>
        <v>0</v>
      </c>
    </row>
    <row r="16" spans="1:8" x14ac:dyDescent="0.25">
      <c r="B16" s="2">
        <v>20</v>
      </c>
      <c r="C16" s="11">
        <f>F7*F4</f>
        <v>60.470110000000005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81.961910000000003</v>
      </c>
      <c r="E17">
        <f t="shared" si="0"/>
        <v>0</v>
      </c>
      <c r="F17">
        <f t="shared" si="1"/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7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3.28515625" customWidth="1"/>
  </cols>
  <sheetData>
    <row r="1" spans="1:8" x14ac:dyDescent="0.25">
      <c r="E1" s="1" t="s">
        <v>7</v>
      </c>
      <c r="F1" s="2">
        <f>IF(AND(CALCUL!C6='X '!B4,'X '!A1=CALCUL!C5),'X '!B4,0)</f>
        <v>0</v>
      </c>
    </row>
    <row r="2" spans="1:8" x14ac:dyDescent="0.25">
      <c r="E2" s="1" t="s">
        <v>4</v>
      </c>
      <c r="F2" s="2">
        <f>IF(F1&gt;0,CALCUL!C7,0)</f>
        <v>0</v>
      </c>
    </row>
    <row r="3" spans="1:8" x14ac:dyDescent="0.25">
      <c r="E3" s="1" t="s">
        <v>1</v>
      </c>
      <c r="F3" s="2">
        <f>SUM(F12:F17)</f>
        <v>0</v>
      </c>
    </row>
    <row r="4" spans="1:8" x14ac:dyDescent="0.25">
      <c r="E4" s="1" t="s">
        <v>8</v>
      </c>
      <c r="F4" s="2">
        <f>CALCUL!E14</f>
        <v>9.7690000000000001</v>
      </c>
      <c r="G4" t="str">
        <f>CALCUL!F15</f>
        <v>kWh/Nm³</v>
      </c>
    </row>
    <row r="5" spans="1:8" x14ac:dyDescent="0.25">
      <c r="E5" s="3"/>
      <c r="F5" s="4"/>
    </row>
    <row r="6" spans="1:8" x14ac:dyDescent="0.25">
      <c r="A6" s="1" t="s">
        <v>67</v>
      </c>
      <c r="B6" s="12">
        <v>1</v>
      </c>
      <c r="C6" s="12">
        <v>3</v>
      </c>
      <c r="D6" s="12">
        <v>5</v>
      </c>
      <c r="E6" s="12">
        <v>10</v>
      </c>
      <c r="F6" s="12">
        <v>20</v>
      </c>
      <c r="G6" s="12">
        <v>30</v>
      </c>
    </row>
    <row r="7" spans="1:8" x14ac:dyDescent="0.25">
      <c r="A7" s="13" t="s">
        <v>62</v>
      </c>
      <c r="B7" s="1">
        <v>2.4700000000000002</v>
      </c>
      <c r="C7" s="1">
        <v>3.97</v>
      </c>
      <c r="D7" s="1">
        <v>5.66</v>
      </c>
      <c r="E7" s="1">
        <v>9.74</v>
      </c>
      <c r="F7" s="1">
        <v>13.3</v>
      </c>
      <c r="G7" s="1">
        <v>17.3</v>
      </c>
      <c r="H7" t="s">
        <v>22</v>
      </c>
    </row>
    <row r="8" spans="1:8" x14ac:dyDescent="0.25">
      <c r="E8" s="3"/>
      <c r="F8" s="4"/>
    </row>
    <row r="10" spans="1:8" x14ac:dyDescent="0.25">
      <c r="B10" s="2" t="s">
        <v>1</v>
      </c>
      <c r="C10" s="2" t="s">
        <v>2</v>
      </c>
      <c r="F10" t="s">
        <v>1</v>
      </c>
    </row>
    <row r="11" spans="1:8" x14ac:dyDescent="0.25">
      <c r="B11" s="2">
        <v>0</v>
      </c>
      <c r="C11" s="2">
        <v>0</v>
      </c>
      <c r="E11">
        <f>IF(F2&lt;C11,"Diminuer le DN",0)</f>
        <v>0</v>
      </c>
    </row>
    <row r="12" spans="1:8" x14ac:dyDescent="0.25">
      <c r="B12" s="2">
        <v>1</v>
      </c>
      <c r="C12" s="11">
        <f>B7*F4</f>
        <v>24.129430000000003</v>
      </c>
      <c r="E12">
        <f>IF(C12&gt;$F$2,$F$2,0)</f>
        <v>0</v>
      </c>
      <c r="F12">
        <f>IF(AND(E12&gt;0,F2&gt;C11),($F$2-C11)/(C12-C11)*(B12-B11)+B11,IF(F2&lt;C11,B11,0))</f>
        <v>0</v>
      </c>
    </row>
    <row r="13" spans="1:8" x14ac:dyDescent="0.25">
      <c r="B13" s="2">
        <v>3</v>
      </c>
      <c r="C13" s="11">
        <f>C7*F4</f>
        <v>38.78293</v>
      </c>
      <c r="E13">
        <f>IF(C13&gt;$F$2,$F$2,0)</f>
        <v>0</v>
      </c>
      <c r="F13">
        <f>IF(E13&gt;E12,($F$2-C12)/(C13-C12)*(B13-B12)+B12,0)</f>
        <v>0</v>
      </c>
    </row>
    <row r="14" spans="1:8" x14ac:dyDescent="0.25">
      <c r="B14" s="2">
        <v>5</v>
      </c>
      <c r="C14" s="11">
        <f>D7*F4</f>
        <v>55.292540000000002</v>
      </c>
      <c r="E14">
        <f t="shared" ref="E14:E16" si="0">IF(C14&gt;$F$2,$F$2,0)</f>
        <v>0</v>
      </c>
      <c r="F14">
        <f t="shared" ref="F14:F16" si="1">IF(E14&gt;E13,($F$2-C13)/(C14-C13)*(B14-B13)+B13,0)</f>
        <v>0</v>
      </c>
    </row>
    <row r="15" spans="1:8" x14ac:dyDescent="0.25">
      <c r="B15" s="2">
        <v>10</v>
      </c>
      <c r="C15" s="11">
        <f>E7*F4</f>
        <v>95.150059999999996</v>
      </c>
      <c r="E15">
        <f t="shared" si="0"/>
        <v>0</v>
      </c>
      <c r="F15">
        <f t="shared" si="1"/>
        <v>0</v>
      </c>
    </row>
    <row r="16" spans="1:8" x14ac:dyDescent="0.25">
      <c r="B16" s="2">
        <v>20</v>
      </c>
      <c r="C16" s="11">
        <f>F7*F4</f>
        <v>129.92770000000002</v>
      </c>
      <c r="E16">
        <f t="shared" si="0"/>
        <v>0</v>
      </c>
      <c r="F16">
        <f t="shared" si="1"/>
        <v>0</v>
      </c>
    </row>
    <row r="17" spans="2:6" x14ac:dyDescent="0.25">
      <c r="B17" s="2">
        <v>30</v>
      </c>
      <c r="C17" s="11">
        <f>G7*F4</f>
        <v>169.00370000000001</v>
      </c>
      <c r="E17">
        <f>IF(C17&gt;$F$2,$F$2,0)</f>
        <v>0</v>
      </c>
      <c r="F17">
        <f>IF(E17&gt;E16,($F$2-C16)/(C17-C16)*(B17-B16)+B16,0)</f>
        <v>0</v>
      </c>
    </row>
  </sheetData>
  <sheetProtection password="CD54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CALCUL</vt:lpstr>
      <vt:lpstr>DN16-H</vt:lpstr>
      <vt:lpstr>DN20-H</vt:lpstr>
      <vt:lpstr>DN25-H</vt:lpstr>
      <vt:lpstr>DN32-H</vt:lpstr>
      <vt:lpstr>DN16-L</vt:lpstr>
      <vt:lpstr>DN20-L</vt:lpstr>
      <vt:lpstr>DN25-L</vt:lpstr>
      <vt:lpstr>DN32-L</vt:lpstr>
      <vt:lpstr>DN16-PROP</vt:lpstr>
      <vt:lpstr>DN20-PROP</vt:lpstr>
      <vt:lpstr>DN25-PROP</vt:lpstr>
      <vt:lpstr>DN32-PROP</vt:lpstr>
      <vt:lpstr>X </vt:lpstr>
      <vt:lpstr>Description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Dubois</dc:creator>
  <cp:lastModifiedBy>Raphaël Dubois</cp:lastModifiedBy>
  <cp:lastPrinted>2017-11-20T14:48:15Z</cp:lastPrinted>
  <dcterms:created xsi:type="dcterms:W3CDTF">2016-01-29T15:30:40Z</dcterms:created>
  <dcterms:modified xsi:type="dcterms:W3CDTF">2018-02-07T08:33:54Z</dcterms:modified>
</cp:coreProperties>
</file>